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shisaka.L-BRAINS\Desktop\"/>
    </mc:Choice>
  </mc:AlternateContent>
  <bookViews>
    <workbookView xWindow="0" yWindow="0" windowWidth="20490" windowHeight="7140"/>
  </bookViews>
  <sheets>
    <sheet name="【入力欄】" sheetId="5" r:id="rId1"/>
    <sheet name="自動計算シート" sheetId="6" r:id="rId2"/>
    <sheet name="多面的機能チャート" sheetId="7" r:id="rId3"/>
  </sheets>
  <definedNames>
    <definedName name="_xlnm.Print_Area" localSheetId="0">【入力欄】!$A$1:$F$37</definedName>
    <definedName name="_xlnm.Print_Area" localSheetId="1">自動計算シート!$A$1:$F$74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6" l="1"/>
  <c r="E50" i="6"/>
  <c r="E41" i="6"/>
  <c r="E44" i="6"/>
  <c r="E47" i="6"/>
  <c r="D17" i="6"/>
  <c r="E17" i="6"/>
  <c r="D21" i="6"/>
  <c r="E21" i="6"/>
  <c r="D28" i="6"/>
  <c r="E28" i="6"/>
  <c r="D30" i="6"/>
  <c r="E30" i="6"/>
  <c r="D32" i="6"/>
  <c r="E32" i="6"/>
  <c r="D35" i="6"/>
  <c r="E35" i="6"/>
  <c r="D38" i="6"/>
  <c r="E38" i="6"/>
  <c r="D41" i="6"/>
  <c r="D44" i="6"/>
  <c r="D47" i="6"/>
  <c r="D53" i="6"/>
  <c r="E53" i="6"/>
  <c r="D56" i="6"/>
  <c r="E56" i="6"/>
  <c r="D60" i="6"/>
  <c r="E60" i="6"/>
  <c r="D63" i="6"/>
  <c r="E63" i="6"/>
  <c r="D66" i="6"/>
  <c r="E66" i="6"/>
  <c r="D69" i="6"/>
  <c r="E69" i="6"/>
  <c r="D72" i="6"/>
  <c r="E72" i="6"/>
  <c r="F3" i="6"/>
  <c r="B1" i="7"/>
  <c r="G43" i="6"/>
  <c r="B6" i="7"/>
  <c r="D13" i="6"/>
  <c r="E13" i="6"/>
  <c r="D9" i="6"/>
  <c r="E9" i="6"/>
  <c r="D5" i="6"/>
  <c r="E5" i="6"/>
  <c r="G52" i="6"/>
  <c r="B7" i="7"/>
  <c r="G31" i="6"/>
  <c r="B5" i="7"/>
  <c r="G16" i="6"/>
  <c r="B4" i="7"/>
  <c r="G62" i="6"/>
  <c r="B8" i="7"/>
  <c r="G74" i="6"/>
  <c r="B9" i="7"/>
</calcChain>
</file>

<file path=xl/sharedStrings.xml><?xml version="1.0" encoding="utf-8"?>
<sst xmlns="http://schemas.openxmlformats.org/spreadsheetml/2006/main" count="158" uniqueCount="135">
  <si>
    <t>遊休農地面積</t>
    <rPh sb="0" eb="4">
      <t>ユウキュウノウチ</t>
    </rPh>
    <rPh sb="4" eb="6">
      <t>メンセキ</t>
    </rPh>
    <phoneticPr fontId="1"/>
  </si>
  <si>
    <t>単位</t>
    <rPh sb="0" eb="2">
      <t>タンイ</t>
    </rPh>
    <phoneticPr fontId="1"/>
  </si>
  <si>
    <t>㎡</t>
    <phoneticPr fontId="1"/>
  </si>
  <si>
    <t>緑地面積（樹林地・草地、農地、園地の合計面積）</t>
    <rPh sb="0" eb="2">
      <t>リョクチ</t>
    </rPh>
    <rPh sb="2" eb="4">
      <t>メンセキ</t>
    </rPh>
    <rPh sb="5" eb="7">
      <t>ジュリン</t>
    </rPh>
    <rPh sb="7" eb="8">
      <t>チ</t>
    </rPh>
    <rPh sb="9" eb="11">
      <t>クサチ</t>
    </rPh>
    <rPh sb="12" eb="14">
      <t>ノウチ</t>
    </rPh>
    <rPh sb="15" eb="17">
      <t>エンチ</t>
    </rPh>
    <rPh sb="18" eb="20">
      <t>ゴウケイ</t>
    </rPh>
    <rPh sb="20" eb="22">
      <t>メンセキ</t>
    </rPh>
    <phoneticPr fontId="1"/>
  </si>
  <si>
    <t>保護樹木数</t>
    <rPh sb="0" eb="2">
      <t>ホゴ</t>
    </rPh>
    <rPh sb="2" eb="4">
      <t>ジュモク</t>
    </rPh>
    <rPh sb="4" eb="5">
      <t>スウ</t>
    </rPh>
    <phoneticPr fontId="1"/>
  </si>
  <si>
    <t>本</t>
    <rPh sb="0" eb="1">
      <t>ホン</t>
    </rPh>
    <phoneticPr fontId="1"/>
  </si>
  <si>
    <t>市区町村区域面積</t>
    <rPh sb="0" eb="2">
      <t>シク</t>
    </rPh>
    <rPh sb="2" eb="4">
      <t>チョウソン</t>
    </rPh>
    <rPh sb="4" eb="6">
      <t>クイキ</t>
    </rPh>
    <rPh sb="6" eb="8">
      <t>メンセキ</t>
    </rPh>
    <phoneticPr fontId="1"/>
  </si>
  <si>
    <t>人口</t>
    <rPh sb="0" eb="2">
      <t>ジンコウ</t>
    </rPh>
    <phoneticPr fontId="1"/>
  </si>
  <si>
    <t>農家数</t>
    <rPh sb="0" eb="2">
      <t>ノウカ</t>
    </rPh>
    <rPh sb="2" eb="3">
      <t>スウ</t>
    </rPh>
    <phoneticPr fontId="1"/>
  </si>
  <si>
    <t>人</t>
    <rPh sb="0" eb="1">
      <t>ニン</t>
    </rPh>
    <phoneticPr fontId="1"/>
  </si>
  <si>
    <t>市民農園（区民農園）の区画数</t>
    <rPh sb="0" eb="2">
      <t>シミン</t>
    </rPh>
    <rPh sb="2" eb="4">
      <t>ノウエン</t>
    </rPh>
    <rPh sb="5" eb="7">
      <t>クミン</t>
    </rPh>
    <rPh sb="7" eb="9">
      <t>ノウエン</t>
    </rPh>
    <rPh sb="11" eb="13">
      <t>クカク</t>
    </rPh>
    <rPh sb="13" eb="14">
      <t>スウ</t>
    </rPh>
    <phoneticPr fontId="1"/>
  </si>
  <si>
    <t>区画</t>
    <rPh sb="0" eb="2">
      <t>クカク</t>
    </rPh>
    <phoneticPr fontId="1"/>
  </si>
  <si>
    <t>農業体験農園の区画数</t>
    <rPh sb="0" eb="2">
      <t>ノウギョウ</t>
    </rPh>
    <rPh sb="2" eb="4">
      <t>タイケン</t>
    </rPh>
    <rPh sb="4" eb="6">
      <t>ノウエン</t>
    </rPh>
    <rPh sb="7" eb="9">
      <t>クカク</t>
    </rPh>
    <rPh sb="9" eb="10">
      <t>スウ</t>
    </rPh>
    <phoneticPr fontId="1"/>
  </si>
  <si>
    <t>高齢者農園等の高齢者を対象とした農地の区画数</t>
    <rPh sb="0" eb="3">
      <t>コウレイシャ</t>
    </rPh>
    <rPh sb="3" eb="5">
      <t>ノウエン</t>
    </rPh>
    <rPh sb="5" eb="6">
      <t>トウ</t>
    </rPh>
    <rPh sb="7" eb="10">
      <t>コウレイシャ</t>
    </rPh>
    <rPh sb="11" eb="13">
      <t>タイショウ</t>
    </rPh>
    <rPh sb="16" eb="18">
      <t>ノウチ</t>
    </rPh>
    <rPh sb="19" eb="21">
      <t>クカク</t>
    </rPh>
    <rPh sb="21" eb="22">
      <t>スウ</t>
    </rPh>
    <phoneticPr fontId="1"/>
  </si>
  <si>
    <t>小学校数</t>
    <rPh sb="0" eb="3">
      <t>ショウガッコウ</t>
    </rPh>
    <rPh sb="3" eb="4">
      <t>スウ</t>
    </rPh>
    <phoneticPr fontId="1"/>
  </si>
  <si>
    <t>中学校数</t>
    <rPh sb="0" eb="3">
      <t>チュウガッコウ</t>
    </rPh>
    <rPh sb="3" eb="4">
      <t>スウ</t>
    </rPh>
    <phoneticPr fontId="1"/>
  </si>
  <si>
    <t>校</t>
    <rPh sb="0" eb="1">
      <t>コウ</t>
    </rPh>
    <phoneticPr fontId="1"/>
  </si>
  <si>
    <t>学校等で、農家による授業など、農業に関する学習機会を設けている学校の数</t>
    <rPh sb="34" eb="35">
      <t>カズ</t>
    </rPh>
    <phoneticPr fontId="1"/>
  </si>
  <si>
    <t>学校給食へ地場産物を導入している学校の数</t>
    <phoneticPr fontId="1"/>
  </si>
  <si>
    <t>学童農園、学校農園を実施している学校の数</t>
    <phoneticPr fontId="1"/>
  </si>
  <si>
    <t>学校給食への地場野菜の利用量</t>
    <rPh sb="11" eb="13">
      <t>リヨウ</t>
    </rPh>
    <rPh sb="13" eb="14">
      <t>リョウ</t>
    </rPh>
    <phoneticPr fontId="1"/>
  </si>
  <si>
    <t>円</t>
    <rPh sb="0" eb="1">
      <t>エン</t>
    </rPh>
    <phoneticPr fontId="1"/>
  </si>
  <si>
    <t>学校給食としての食材の利用量</t>
    <rPh sb="0" eb="2">
      <t>ガッコウ</t>
    </rPh>
    <rPh sb="2" eb="4">
      <t>キュウショク</t>
    </rPh>
    <rPh sb="8" eb="10">
      <t>ショクザイ</t>
    </rPh>
    <rPh sb="11" eb="13">
      <t>リヨウ</t>
    </rPh>
    <rPh sb="13" eb="14">
      <t>リョウ</t>
    </rPh>
    <phoneticPr fontId="1"/>
  </si>
  <si>
    <t>箇所</t>
    <rPh sb="0" eb="2">
      <t>カショ</t>
    </rPh>
    <phoneticPr fontId="1"/>
  </si>
  <si>
    <t>農産物直売所の数（個人経営、JA経営等）</t>
    <rPh sb="0" eb="3">
      <t>ノウサンブツ</t>
    </rPh>
    <rPh sb="3" eb="5">
      <t>チョクバイ</t>
    </rPh>
    <rPh sb="5" eb="6">
      <t>ジョ</t>
    </rPh>
    <rPh sb="7" eb="8">
      <t>カズ</t>
    </rPh>
    <rPh sb="9" eb="11">
      <t>コジン</t>
    </rPh>
    <rPh sb="11" eb="13">
      <t>ケイエイ</t>
    </rPh>
    <rPh sb="16" eb="18">
      <t>ケイエイ</t>
    </rPh>
    <rPh sb="18" eb="19">
      <t>トウ</t>
    </rPh>
    <phoneticPr fontId="1"/>
  </si>
  <si>
    <t>農業産出額</t>
    <phoneticPr fontId="1"/>
  </si>
  <si>
    <t>種類</t>
    <rPh sb="0" eb="2">
      <t>シュルイ</t>
    </rPh>
    <phoneticPr fontId="1"/>
  </si>
  <si>
    <t>地域オリジナル商品の種類数
※加工品、ブランド農産物等</t>
    <rPh sb="15" eb="18">
      <t>カコウヒン</t>
    </rPh>
    <rPh sb="23" eb="26">
      <t>ノウサンブツ</t>
    </rPh>
    <rPh sb="26" eb="27">
      <t>トウ</t>
    </rPh>
    <phoneticPr fontId="1"/>
  </si>
  <si>
    <t>エコファーマー認定者数</t>
    <rPh sb="7" eb="9">
      <t>ニンテイ</t>
    </rPh>
    <rPh sb="9" eb="10">
      <t>シャ</t>
    </rPh>
    <rPh sb="10" eb="11">
      <t>スウ</t>
    </rPh>
    <phoneticPr fontId="1"/>
  </si>
  <si>
    <t>販売農家戸数</t>
    <rPh sb="0" eb="2">
      <t>ハンバイ</t>
    </rPh>
    <rPh sb="2" eb="4">
      <t>ノウカ</t>
    </rPh>
    <rPh sb="4" eb="6">
      <t>コスウ</t>
    </rPh>
    <phoneticPr fontId="1"/>
  </si>
  <si>
    <t>戸</t>
    <rPh sb="0" eb="1">
      <t>コ</t>
    </rPh>
    <phoneticPr fontId="1"/>
  </si>
  <si>
    <t>水田面積</t>
    <rPh sb="0" eb="2">
      <t>スイデン</t>
    </rPh>
    <rPh sb="2" eb="4">
      <t>メンセキ</t>
    </rPh>
    <phoneticPr fontId="1"/>
  </si>
  <si>
    <t>農地面積（全農地）</t>
    <rPh sb="0" eb="2">
      <t>ノウチ</t>
    </rPh>
    <rPh sb="2" eb="4">
      <t>メンセキ</t>
    </rPh>
    <rPh sb="5" eb="6">
      <t>ゼン</t>
    </rPh>
    <rPh sb="6" eb="8">
      <t>ノウチ</t>
    </rPh>
    <phoneticPr fontId="1"/>
  </si>
  <si>
    <t>農地面積（100㎡以上の規模の農地面積の合計）</t>
    <rPh sb="9" eb="11">
      <t>イジョウ</t>
    </rPh>
    <rPh sb="12" eb="14">
      <t>キボ</t>
    </rPh>
    <rPh sb="15" eb="17">
      <t>ノウチ</t>
    </rPh>
    <rPh sb="17" eb="19">
      <t>メンセキ</t>
    </rPh>
    <rPh sb="20" eb="22">
      <t>ゴウケイ</t>
    </rPh>
    <phoneticPr fontId="1"/>
  </si>
  <si>
    <t>大規模災害時の想定避難所生活者数</t>
    <rPh sb="0" eb="3">
      <t>ダイキボ</t>
    </rPh>
    <rPh sb="3" eb="5">
      <t>サイガイ</t>
    </rPh>
    <rPh sb="5" eb="6">
      <t>ジ</t>
    </rPh>
    <phoneticPr fontId="1"/>
  </si>
  <si>
    <t>広域避難場所の合計面積</t>
    <rPh sb="0" eb="2">
      <t>コウイキ</t>
    </rPh>
    <rPh sb="2" eb="4">
      <t>ヒナン</t>
    </rPh>
    <rPh sb="4" eb="6">
      <t>バショ</t>
    </rPh>
    <rPh sb="7" eb="9">
      <t>ゴウケイ</t>
    </rPh>
    <rPh sb="9" eb="11">
      <t>メンセキ</t>
    </rPh>
    <phoneticPr fontId="1"/>
  </si>
  <si>
    <t>防災協力農地の合計面積</t>
    <rPh sb="0" eb="2">
      <t>ボウサイ</t>
    </rPh>
    <rPh sb="2" eb="4">
      <t>キョウリョク</t>
    </rPh>
    <rPh sb="4" eb="6">
      <t>ノウチ</t>
    </rPh>
    <rPh sb="7" eb="9">
      <t>ゴウケイ</t>
    </rPh>
    <rPh sb="9" eb="11">
      <t>メンセキ</t>
    </rPh>
    <phoneticPr fontId="1"/>
  </si>
  <si>
    <t>災害応急井戸の設置数</t>
    <rPh sb="0" eb="2">
      <t>サイガイ</t>
    </rPh>
    <rPh sb="2" eb="4">
      <t>オウキュウ</t>
    </rPh>
    <rPh sb="4" eb="6">
      <t>イド</t>
    </rPh>
    <rPh sb="7" eb="10">
      <t>セッチスウ</t>
    </rPh>
    <phoneticPr fontId="1"/>
  </si>
  <si>
    <t>施設園芸に使用したハウス・ガラス室の面積</t>
    <phoneticPr fontId="1"/>
  </si>
  <si>
    <t>根拠資料</t>
    <phoneticPr fontId="1"/>
  </si>
  <si>
    <t>回　答</t>
    <rPh sb="0" eb="1">
      <t>カイ</t>
    </rPh>
    <rPh sb="2" eb="3">
      <t>コタエ</t>
    </rPh>
    <phoneticPr fontId="1"/>
  </si>
  <si>
    <t>項　目</t>
    <rPh sb="0" eb="1">
      <t>コウ</t>
    </rPh>
    <rPh sb="2" eb="3">
      <t>メ</t>
    </rPh>
    <phoneticPr fontId="1"/>
  </si>
  <si>
    <t>都市農業の多面的機能チャートの評価シート（行政単位）</t>
    <rPh sb="0" eb="2">
      <t>トシ</t>
    </rPh>
    <rPh sb="2" eb="4">
      <t>ノウギョウ</t>
    </rPh>
    <rPh sb="5" eb="8">
      <t>タメンテキ</t>
    </rPh>
    <rPh sb="8" eb="10">
      <t>キノウ</t>
    </rPh>
    <rPh sb="15" eb="17">
      <t>ヒョウカ</t>
    </rPh>
    <rPh sb="21" eb="23">
      <t>ギョウセイ</t>
    </rPh>
    <rPh sb="23" eb="25">
      <t>タンイ</t>
    </rPh>
    <phoneticPr fontId="1"/>
  </si>
  <si>
    <t>保護樹林地面積</t>
    <rPh sb="0" eb="2">
      <t>ホゴ</t>
    </rPh>
    <rPh sb="2" eb="4">
      <t>ジュリン</t>
    </rPh>
    <rPh sb="4" eb="5">
      <t>チ</t>
    </rPh>
    <rPh sb="5" eb="7">
      <t>メンセキ</t>
    </rPh>
    <phoneticPr fontId="1"/>
  </si>
  <si>
    <t>㎡</t>
    <phoneticPr fontId="1"/>
  </si>
  <si>
    <t>機　能</t>
  </si>
  <si>
    <t>評価項目</t>
    <phoneticPr fontId="1"/>
  </si>
  <si>
    <t>行政単位の評価指標</t>
    <rPh sb="0" eb="2">
      <t>ギョウセイ</t>
    </rPh>
    <rPh sb="2" eb="4">
      <t>タンイ</t>
    </rPh>
    <rPh sb="5" eb="7">
      <t>ヒョウカ</t>
    </rPh>
    <rPh sb="7" eb="9">
      <t>シヒョウ</t>
    </rPh>
    <phoneticPr fontId="1"/>
  </si>
  <si>
    <t>指標の値</t>
    <rPh sb="0" eb="2">
      <t>シヒョウ</t>
    </rPh>
    <rPh sb="3" eb="4">
      <t>アタイ</t>
    </rPh>
    <phoneticPr fontId="1"/>
  </si>
  <si>
    <t>評価</t>
    <rPh sb="0" eb="2">
      <t>ヒョウカ</t>
    </rPh>
    <phoneticPr fontId="1"/>
  </si>
  <si>
    <t>評価基準</t>
    <rPh sb="0" eb="2">
      <t>ヒョウカ</t>
    </rPh>
    <rPh sb="2" eb="4">
      <t>キジュン</t>
    </rPh>
    <phoneticPr fontId="1"/>
  </si>
  <si>
    <t>１．景観創出機能</t>
  </si>
  <si>
    <t>1-1 農地としての景観（農地の適正な管理）</t>
    <phoneticPr fontId="1"/>
  </si>
  <si>
    <t>耕作割合（％）
＝（農地面積-遊休農地面積）／（農地面積）</t>
    <phoneticPr fontId="1"/>
  </si>
  <si>
    <t>耕作割合（％）
　耕作割合　95～100％ ⇒５点
　耕作割合　90～ 95％  ⇒４点
　耕作割合　85～ 90％  ⇒３点
　耕作割合　80～ 85％  ⇒２点
　耕作割合    ～ 80％ 　  ⇒１点</t>
    <phoneticPr fontId="1"/>
  </si>
  <si>
    <t>1-2 農地周辺の緑地の保全</t>
    <phoneticPr fontId="1"/>
  </si>
  <si>
    <t xml:space="preserve">区域内の緑地のうち、農地が占める割合（％）
　緑地のうち、農地の割合　20％～    　⇒５点
　緑地のうち、農地の割合　15～ 20％ ⇒４点
　緑地のうち、農地の割合　10～ 15％ ⇒３点
　緑地のうち、農地の割合　 5～ 10％   ⇒２点
　緑地のうち、農地の割合    ～  5％ 　   ⇒１点
</t>
    <phoneticPr fontId="1"/>
  </si>
  <si>
    <t>1-3 農地周辺の街並み（民家、蔵、植栽、生け垣等）</t>
    <phoneticPr fontId="1"/>
  </si>
  <si>
    <t>保護樹木・樹林割合（％）
＝保護樹木等の数（本）×12.56㎡（標準的な樹木を半径2mの樹木と想定）+保護樹林面積（㎡）／市区町村区域面積（㎡）</t>
    <rPh sb="32" eb="35">
      <t>ヒョウジュンテキ</t>
    </rPh>
    <rPh sb="36" eb="38">
      <t>ジュモク</t>
    </rPh>
    <phoneticPr fontId="1"/>
  </si>
  <si>
    <t>保護樹木・樹林割合（％）
　保護樹木・樹林割合　1.50％～   　　 ⇒５点
　保護樹木・樹林割合　1.00～ 1.50％ ⇒４点
　保護樹木・樹林割合　0.75～ 1.00％ ⇒３点
　保護樹木・樹林割合　0.50～ 0.75％ ⇒２点
　保護樹木・樹林割合    　～ 0.50％ 　 ⇒１点</t>
    <phoneticPr fontId="1"/>
  </si>
  <si>
    <t>２．交流創出機能</t>
    <phoneticPr fontId="1"/>
  </si>
  <si>
    <t>2-1 楽しみ・レクリエーション
（観光農園等の体験の場の提供）</t>
    <phoneticPr fontId="1"/>
  </si>
  <si>
    <t>2-2 援農支援の有無（市民農園の数）</t>
    <rPh sb="12" eb="14">
      <t>シミン</t>
    </rPh>
    <rPh sb="14" eb="16">
      <t>ノウエン</t>
    </rPh>
    <rPh sb="17" eb="18">
      <t>カズ</t>
    </rPh>
    <phoneticPr fontId="1"/>
  </si>
  <si>
    <t>住民1人当たりの区画数（区画／千人）
＝（市民農園区画数）／（人口－農家数）</t>
    <phoneticPr fontId="1"/>
  </si>
  <si>
    <t>2-3 農業体験農園の実施</t>
    <phoneticPr fontId="1"/>
  </si>
  <si>
    <t>住民1人当たりの区画数（区画／千人）
＝（農業体験農園の区画数）／（人口－農家数）</t>
    <phoneticPr fontId="1"/>
  </si>
  <si>
    <t>2-4 福祉・保健活動（アグリセラピー）の実施</t>
    <phoneticPr fontId="1"/>
  </si>
  <si>
    <t xml:space="preserve">高齢者用の施設（農園）の利用可能数（箇所／千人）
＝高齢者用の施設（農園）の数（箇所）／高齢者人口（人）
</t>
    <phoneticPr fontId="1"/>
  </si>
  <si>
    <t>高齢者用の施設（農園）の利用可能数（箇所／千人）
　利用可能数　0.70～   　    ⇒５点
　利用可能数　0.50～ 0.70 ⇒４点
　利用可能数　0.30～ 0.50 ⇒３点
　利用可能数　0.10～ 0.30 ⇒２点
　利用可能数      ～ 0.10       ⇒１点</t>
    <phoneticPr fontId="1"/>
  </si>
  <si>
    <t>３．食育・教育機能</t>
    <rPh sb="2" eb="4">
      <t>ショクイク</t>
    </rPh>
    <rPh sb="5" eb="7">
      <t>キョウイク</t>
    </rPh>
    <rPh sb="7" eb="9">
      <t>キノウ</t>
    </rPh>
    <phoneticPr fontId="1"/>
  </si>
  <si>
    <t>3-1 農地・農業に関する学習
（学校等での授業や生涯学習としての講座等）</t>
    <phoneticPr fontId="1"/>
  </si>
  <si>
    <t>学校等で、農家による授業など、農業に関する学習機会を設けている学校の割合（％）
＝（実施している学校数）／（学校数）</t>
    <rPh sb="0" eb="2">
      <t>ガッコウ</t>
    </rPh>
    <rPh sb="2" eb="3">
      <t>トウ</t>
    </rPh>
    <rPh sb="5" eb="7">
      <t>ノウカ</t>
    </rPh>
    <rPh sb="10" eb="12">
      <t>ジュギョウ</t>
    </rPh>
    <rPh sb="15" eb="17">
      <t>ノウギョウ</t>
    </rPh>
    <rPh sb="18" eb="19">
      <t>カン</t>
    </rPh>
    <rPh sb="21" eb="23">
      <t>ガクシュウ</t>
    </rPh>
    <rPh sb="23" eb="25">
      <t>キカイ</t>
    </rPh>
    <rPh sb="26" eb="27">
      <t>モウ</t>
    </rPh>
    <rPh sb="31" eb="33">
      <t>ガッコウ</t>
    </rPh>
    <rPh sb="34" eb="36">
      <t>ワリアイ</t>
    </rPh>
    <phoneticPr fontId="1"/>
  </si>
  <si>
    <t xml:space="preserve">農業に関する学習機会を設けている学校の割合（％）
　農業に関する学習機会を設けている学校の割合　80％～ 　 ⇒５点
　農業に関する学習機会を設けている学校の割合　60～ 80％ ⇒４点
　農業に関する学習機会を設けている学校の割合　40～ 60％ ⇒３点
　農業に関する学習機会を設けている学校の割合　20～ 40％ ⇒２点
　農業に関する学習機会を設けている学校の割合    ～ 20％ ⇒１点
</t>
    <phoneticPr fontId="1"/>
  </si>
  <si>
    <t>3-2 農地の学習の場学童農園、学校農園としての利用</t>
    <phoneticPr fontId="1"/>
  </si>
  <si>
    <t>学童農園、学校農園を実施している学校の割合（％）
＝（実施している学校数）／（学校数）</t>
    <phoneticPr fontId="1"/>
  </si>
  <si>
    <t xml:space="preserve">学童農園、学校農園を実施している学校の割合（％）
　学童農園、学校農園を実施している学校の割合　80％～ 　 ⇒５点
　学童農園、学校農園を実施している学校の割合　60～ 80％ ⇒４点
　学童農園、学校農園を実施している学校の割合　40～ 60％ ⇒３点
　学童農園、学校農園を実施している学校の割合　20～ 40％ ⇒２点
　学童農園、学校農園を実施している学校の割合    ～ 20％ ⇒１点
</t>
    <phoneticPr fontId="1"/>
  </si>
  <si>
    <t>3-3 学校給食への地場産物導入率</t>
    <phoneticPr fontId="1"/>
  </si>
  <si>
    <t xml:space="preserve">学校給食へ地場産物を導入している学校の割合（％）
＝（地場野菜導入している学校数）／（市区町村内学校数）
</t>
    <phoneticPr fontId="1"/>
  </si>
  <si>
    <t>学校給食へ地場産物を導入している学校の割合（％）
　学校給食へ地場産物を導入している学校の割合　80％～ 　 ⇒５点
　学校給食へ地場産物を導入している学校の割合　60～ 80％ ⇒４点
　学校給食へ地場産物を導入している学校の割合　40～ 60％ ⇒３点
　学校給食へ地場産物を導入している学校の割合　20～ 40％ ⇒２点
　学校給食へ地場産物を導入している学校の割合    ～ 20％ ⇒１点</t>
    <phoneticPr fontId="1"/>
  </si>
  <si>
    <t>3-4 学校給食への材料供給</t>
    <phoneticPr fontId="1"/>
  </si>
  <si>
    <t>学校給食への地場野菜の利用率（％）
＝（地場野菜の利用量（金額））／（給食としての利用量（金額））</t>
    <phoneticPr fontId="1"/>
  </si>
  <si>
    <t>学校給食への地場野菜の利用率（％）
　学校給食への地場野菜の利用率　30％～ 　   ⇒５点
　学校給食への地場野菜の利用率　20～ 30％ ⇒４点
　学校給食への地場野菜の利用率　10～ 20％ ⇒３点
　学校給食への地場野菜の利用率　 5～ 10％  ⇒２点
　学校給食への地場野菜の利用率    ～  5％ 　 ⇒１点</t>
    <phoneticPr fontId="1"/>
  </si>
  <si>
    <t>4-1 農産物直売所の配置数
（※直売所は通年でなくとも可）</t>
    <phoneticPr fontId="1"/>
  </si>
  <si>
    <t>直売所の利用可能率（％）
＝（直売所の数×1250（ha））／（市区町村区域面積（ha））
※一般的な小型食品スーパーの商圏が半径2km（約1250ha）</t>
    <phoneticPr fontId="1"/>
  </si>
  <si>
    <t>直売所の利用可能率（％）＝
利用可能率　30.0％～   　  ⇒５点
利用可能率　25.0～ 30.0％ ⇒４点
利用可能率　20.0～ 25.0％ ⇒３点
利用可能率　15.0～ 20.0％ ⇒２点
利用可能率    　～ 15.0％    ⇒１点</t>
    <phoneticPr fontId="1"/>
  </si>
  <si>
    <t>4-2 農産物生産量（農産物販売額）</t>
    <phoneticPr fontId="1"/>
  </si>
  <si>
    <t>10aあたりの農業産出額（円／10a）
＝（農業産出額）／（農地面積）</t>
    <phoneticPr fontId="1"/>
  </si>
  <si>
    <t>10aあたりの農業産出額（円／10a））＝
農業産出額　300,000～   　　　　   ⇒５点
農業産出額　250,000～ 300,000円 ⇒４点
農業産出額　200,000～ 250,000円 ⇒３点
農業産出額　150,000～ 200,000円 ⇒２点
農業産出額    　　 ～ 150,000円      ⇒１点</t>
    <phoneticPr fontId="1"/>
  </si>
  <si>
    <t>地域オリジナル商品の種類数（種類）（農産物、加工品含む）</t>
    <phoneticPr fontId="1"/>
  </si>
  <si>
    <t>５．環境保全機能</t>
    <phoneticPr fontId="1"/>
  </si>
  <si>
    <t>5-1 環境保全型の生産方式の実施</t>
    <phoneticPr fontId="1"/>
  </si>
  <si>
    <t>エコファーマー認定者率（％）＝
　エコファーマー認定者率　15.0 ％～   　   ⇒５点
　エコファーマー認定者率　10.0 ～ 15.0％ ⇒４点
　エコファーマー認定者率　5.0  ～ 10.0％  ⇒３点
　エコファーマー認定者率　2.5  ～ 5.0％    ⇒２点
　エコファーマー認定者率    　 ～ 2.5％      ⇒１点</t>
    <phoneticPr fontId="1"/>
  </si>
  <si>
    <t>5-2 生物多様性保全機能</t>
    <rPh sb="9" eb="11">
      <t>ホゼン</t>
    </rPh>
    <rPh sb="11" eb="13">
      <t>キノウ</t>
    </rPh>
    <phoneticPr fontId="1"/>
  </si>
  <si>
    <t xml:space="preserve">市域全体における水田面積の割合（％）＝
　市域全体における水田面積の割合　3.00 ％～        ⇒５点
　市域全体における水田面積の割合　1.00～ 3.00％ ⇒４点
　市域全体における水田面積の割合　0.50～ 1.00％ ⇒３点
　市域全体における水田面積の割合　0.10～ 0.50％ ⇒２点
　市域全体における水田面積の割合    　 ～ 0.10％   ⇒１点
</t>
    <phoneticPr fontId="1"/>
  </si>
  <si>
    <t>5-3 気候緩和機能
（一段の農地面積の規模で評価）</t>
    <rPh sb="20" eb="22">
      <t>キボ</t>
    </rPh>
    <rPh sb="23" eb="25">
      <t>ヒョウカ</t>
    </rPh>
    <phoneticPr fontId="1"/>
  </si>
  <si>
    <t>空地面積率（％）＝
　空地面積率　0.040 ％～   　    ⇒５点
　空地面積率　0.030～ 0.040％ ⇒４点
　空地面積率　0.020～ 0.030％ ⇒３点
　空地面積率　0.010～ 0.020％ ⇒２点
　空地面積率    　 ～ 0.010％     ⇒１点</t>
    <phoneticPr fontId="1"/>
  </si>
  <si>
    <t>６．防災機能</t>
    <rPh sb="2" eb="4">
      <t>ボウサイ</t>
    </rPh>
    <rPh sb="4" eb="6">
      <t>キノウ</t>
    </rPh>
    <phoneticPr fontId="1"/>
  </si>
  <si>
    <t>6-1  避難場所の提供</t>
    <phoneticPr fontId="1"/>
  </si>
  <si>
    <t>防災農地面積充足率（％）
＝（防災協力農地面積）／（防災農地必要面積）</t>
    <phoneticPr fontId="1"/>
  </si>
  <si>
    <t>防災農地面積充足率（％）＝
　防災農地面積充足率　90.0％～   　   ⇒５点
　防災農地面積充足率　80.0～ 90.0％ ⇒４点
　防災農地面積充足率　70.0～ 80.0％ ⇒３点
　防災農地面積充足率　60.0～ 70.0％ ⇒２点
　防災農地面積充足率    　～ 60.0％    ⇒１点</t>
    <phoneticPr fontId="1"/>
  </si>
  <si>
    <t>6-2災害時の水の確保</t>
    <phoneticPr fontId="1"/>
  </si>
  <si>
    <t xml:space="preserve">災害応急用井戸の利用可能率（％）
＝災害応急用井戸の登録数（箇所）×20（ha）／市区町村区域面（ha）
※1箇所の井戸当たり、徒歩圏（半径250m（約20ha））を利用範囲と設定
</t>
    <phoneticPr fontId="1"/>
  </si>
  <si>
    <t>災害応急用井戸の利用可能率（％）＝
　災害応急用井戸の利用可能率　2.50％～     　 ⇒５点
　災害応急用井戸の利用可能率　1.50～ 2.50％ ⇒４点
　災害応急用井戸の利用可能率　1.00～ 1.50％ ⇒３点
　災害応急用井戸の利用可能率　0.50～ 1.00％ ⇒２点
　災害応急用井戸の利用可能率    　～ 0.50％    ⇒１点</t>
    <phoneticPr fontId="1"/>
  </si>
  <si>
    <t>6-3 避難施設として活用できるハウスの有無</t>
    <phoneticPr fontId="1"/>
  </si>
  <si>
    <t xml:space="preserve">施設園芸に使用したハウス・ガラス室の面積割合（％）
＝施設園芸に使用したハウス・ガラス室の面積（㎡）／農地面積（㎡）
</t>
    <phoneticPr fontId="1"/>
  </si>
  <si>
    <t>施設園芸に使用したハウス・ガラス室の面積割合（％）＝
　ハウス・ガラス室の面積割合　2.00％～   　   ⇒５点
　ハウス・ガラス室の面積割合　1.00～ 2.00％ ⇒４点
　ハウス・ガラス室の面積割合　0.50～ 1.00％ ⇒３点
　ハウス・ガラス室の面積割合　0.10～ 0.50％ ⇒２点
　ハウス・ガラス室の面積割合    　～ 0.10％    ⇒１点</t>
    <phoneticPr fontId="1"/>
  </si>
  <si>
    <t>6-4 住宅地間の防火機能
（畑地、水田、果樹等の一段の面積規模）</t>
    <rPh sb="23" eb="24">
      <t>トウ</t>
    </rPh>
    <rPh sb="25" eb="27">
      <t>イチダン</t>
    </rPh>
    <rPh sb="28" eb="30">
      <t>メンセキ</t>
    </rPh>
    <rPh sb="30" eb="32">
      <t>キボ</t>
    </rPh>
    <phoneticPr fontId="1"/>
  </si>
  <si>
    <t>住民1人当たりの区画数（区画／千人）
　住民1人当たりの区画数　4.00～  　 　 ⇒５点
　住民1人当たりの区画数　3.00～ 4.00 ⇒４点
　住民1人当たりの区画数　2.00～ 3.00 ⇒３点
　住民1人当たりの区画数　1.00～ 2.00 ⇒２点
　住民1人当たりの区画数    　～ 1.00％ ⇒１点</t>
    <phoneticPr fontId="1"/>
  </si>
  <si>
    <t>住民1人当たりの区画数（区画／千人）
　住民1人当たりの区画数　2.00～　   　 ⇒５点
　住民1人当たりの区画数　1.50～ 2.00 ⇒４点
　住民1人当たりの区画数　1.00～ 1.50 ⇒３点
　住民1人当たりの区画数　0.50～ 1.00 ⇒２点
　住民1人当たりの区画数    　～ 0.50      ⇒１点</t>
    <phoneticPr fontId="1"/>
  </si>
  <si>
    <t>人</t>
    <rPh sb="0" eb="1">
      <t>ニン</t>
    </rPh>
    <phoneticPr fontId="1"/>
  </si>
  <si>
    <t>高齢者人口（65歳以上）</t>
    <rPh sb="0" eb="3">
      <t>コウレイシャ</t>
    </rPh>
    <rPh sb="3" eb="5">
      <t>ジンコウ</t>
    </rPh>
    <rPh sb="8" eb="11">
      <t>サイイジョウ</t>
    </rPh>
    <phoneticPr fontId="1"/>
  </si>
  <si>
    <t>観光農園、収穫体験農園の数</t>
    <rPh sb="0" eb="2">
      <t>カンコウ</t>
    </rPh>
    <rPh sb="2" eb="4">
      <t>ノウエン</t>
    </rPh>
    <rPh sb="5" eb="7">
      <t>シュウカク</t>
    </rPh>
    <rPh sb="7" eb="9">
      <t>タイケン</t>
    </rPh>
    <rPh sb="9" eb="11">
      <t>ノウエン</t>
    </rPh>
    <rPh sb="12" eb="13">
      <t>カズ</t>
    </rPh>
    <phoneticPr fontId="1"/>
  </si>
  <si>
    <t>東京都特別栽培農産物認証制度</t>
    <phoneticPr fontId="1"/>
  </si>
  <si>
    <t>エコファーマー認定者、東京都エコ農産物認証制度認定者の割合（％）
＝（エコファーマー認定者数+東京都エコ農産物認証制度認定者数）／（販売農家戸数）</t>
    <rPh sb="23" eb="25">
      <t>ニンテイ</t>
    </rPh>
    <rPh sb="25" eb="26">
      <t>シャ</t>
    </rPh>
    <rPh sb="27" eb="29">
      <t>ワリアイ</t>
    </rPh>
    <rPh sb="62" eb="63">
      <t>スウ</t>
    </rPh>
    <phoneticPr fontId="1"/>
  </si>
  <si>
    <t>市域全体における水田面積の割合（％）
＝（水田面積）／（市区町村域面積）</t>
    <phoneticPr fontId="1"/>
  </si>
  <si>
    <t>空地面積率（％）
＝（100㎡以上の農地面積の合計）／（市区町村域面積）</t>
    <phoneticPr fontId="1"/>
  </si>
  <si>
    <t xml:space="preserve">空地面積率（％）
＝（100㎡以上の農地面積の合計）／（市街化区域内農地面積）
</t>
    <phoneticPr fontId="1"/>
  </si>
  <si>
    <t>住民１人当たりの観光農園、収穫体験農園の数（箇所／千人）＝（観光農園数）／（人口）</t>
    <rPh sb="13" eb="15">
      <t>シュウカク</t>
    </rPh>
    <rPh sb="15" eb="17">
      <t>タイケン</t>
    </rPh>
    <rPh sb="17" eb="19">
      <t>ノウエン</t>
    </rPh>
    <rPh sb="25" eb="26">
      <t>セン</t>
    </rPh>
    <phoneticPr fontId="1"/>
  </si>
  <si>
    <t>住民１人当たりの住民観光農園の数（箇所／千人）
　１人当たりの住民観光農園の数　0.50　～   　 ⇒５点
　１人当たりの住民観光農園の数　0.30～ 0.50 ⇒４点
　１人当たりの住民観光農園の数　0.10～ 0.30 ⇒３点
　１人当たりの住民観光農園の数　0.05～ 0.10 ⇒２点
　１人当たりの住民観光農園の数    　～ 0.05 　 ⇒１点</t>
    <rPh sb="20" eb="21">
      <t>セン</t>
    </rPh>
    <phoneticPr fontId="1"/>
  </si>
  <si>
    <t>機能</t>
    <rPh sb="0" eb="2">
      <t>キノウ</t>
    </rPh>
    <phoneticPr fontId="1"/>
  </si>
  <si>
    <t>得点</t>
    <rPh sb="0" eb="2">
      <t>トクテン</t>
    </rPh>
    <phoneticPr fontId="1"/>
  </si>
  <si>
    <t>景観創出機能</t>
    <rPh sb="0" eb="2">
      <t>ケイカン</t>
    </rPh>
    <rPh sb="2" eb="4">
      <t>ソウシュツ</t>
    </rPh>
    <rPh sb="4" eb="6">
      <t>キノウ</t>
    </rPh>
    <phoneticPr fontId="1"/>
  </si>
  <si>
    <t>交流創出機能</t>
    <rPh sb="0" eb="2">
      <t>コウリュウ</t>
    </rPh>
    <rPh sb="2" eb="4">
      <t>ソウシュツ</t>
    </rPh>
    <rPh sb="4" eb="6">
      <t>キノウ</t>
    </rPh>
    <phoneticPr fontId="1"/>
  </si>
  <si>
    <t>食育・教育機能</t>
    <rPh sb="0" eb="2">
      <t>ショクイク</t>
    </rPh>
    <rPh sb="3" eb="5">
      <t>キョウイク</t>
    </rPh>
    <rPh sb="5" eb="7">
      <t>キノウ</t>
    </rPh>
    <phoneticPr fontId="1"/>
  </si>
  <si>
    <t>環境保全機能</t>
    <rPh sb="0" eb="2">
      <t>カンキョウ</t>
    </rPh>
    <rPh sb="2" eb="4">
      <t>ホゼン</t>
    </rPh>
    <rPh sb="4" eb="6">
      <t>キノウ</t>
    </rPh>
    <phoneticPr fontId="1"/>
  </si>
  <si>
    <t>防災機能</t>
    <rPh sb="0" eb="2">
      <t>ボウサイ</t>
    </rPh>
    <rPh sb="2" eb="4">
      <t>キノウ</t>
    </rPh>
    <phoneticPr fontId="1"/>
  </si>
  <si>
    <t>回答自治体：</t>
    <rPh sb="0" eb="2">
      <t>カイトウ</t>
    </rPh>
    <rPh sb="2" eb="5">
      <t>ジチタイ</t>
    </rPh>
    <phoneticPr fontId="1"/>
  </si>
  <si>
    <t>都市農業の多面的機能チャート作成シート（行政単位）</t>
    <rPh sb="0" eb="2">
      <t>トシ</t>
    </rPh>
    <rPh sb="2" eb="4">
      <t>ノウギョウ</t>
    </rPh>
    <rPh sb="5" eb="8">
      <t>タメンテキ</t>
    </rPh>
    <rPh sb="8" eb="10">
      <t>キノウ</t>
    </rPh>
    <rPh sb="14" eb="16">
      <t>サクセイ</t>
    </rPh>
    <rPh sb="20" eb="22">
      <t>ギョウセイ</t>
    </rPh>
    <rPh sb="22" eb="24">
      <t>タンイ</t>
    </rPh>
    <phoneticPr fontId="1"/>
  </si>
  <si>
    <t>４．地産地消機能</t>
    <rPh sb="2" eb="4">
      <t>チサン</t>
    </rPh>
    <phoneticPr fontId="1"/>
  </si>
  <si>
    <t>地産地消機能</t>
    <rPh sb="0" eb="2">
      <t>チサン</t>
    </rPh>
    <rPh sb="2" eb="4">
      <t>チショウ</t>
    </rPh>
    <rPh sb="4" eb="6">
      <t>キノウ</t>
    </rPh>
    <phoneticPr fontId="1"/>
  </si>
  <si>
    <t xml:space="preserve">域内の緑地のうち、農地が占める割合（％）
＝（農地面積）／（樹林・草地、農地、園地）
※樹林・草地、農地、園地の面積は、緑被率算定根拠を用いる
※樹林・草地、農地、園地の面積が不明な場合は、（市区町村区域面積×緑被率）で算出
</t>
    <phoneticPr fontId="1"/>
  </si>
  <si>
    <t>回答者</t>
    <rPh sb="0" eb="2">
      <t>カイトウ</t>
    </rPh>
    <rPh sb="2" eb="3">
      <t>シャ</t>
    </rPh>
    <phoneticPr fontId="1"/>
  </si>
  <si>
    <t>4-3 積極的な販売努力（加工品開発、良質な農作物生産など、加工業者との連携による商品も含む）</t>
    <phoneticPr fontId="1"/>
  </si>
  <si>
    <t>空地面積率（％）＝
　空地面積率　0.040 ％～   　    ⇒５点
　空地面積率　0.030～ 0.040％ ⇒４点
　空地面積率　0.020～ 0.030％ ⇒３点
　空地面積率　0.010～ 0.020％ ⇒２点
　空地面積率    　     ～ 0.010％ ⇒１点</t>
    <phoneticPr fontId="1"/>
  </si>
  <si>
    <t>地域オリジナル商品が９種以上　⇒５点
地域オリジナル商品が７～８種　⇒４点
地域オリジナル商品が５～６種　⇒３点
地域オリジナル商品が３～４種　⇒２点
地域オリジナル商品が１～２種　⇒１点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</si>
</sst>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0_ "/>
    <numFmt numFmtId="178" formatCode="#,##0_ "/>
    <numFmt numFmtId="179" formatCode="0_ "/>
    <numFmt numFmtId="180" formatCode="\(#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F39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7E193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6" fillId="0" borderId="0" xfId="0" applyNumberFormat="1" applyFont="1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NumberFormat="1" applyFo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10" fillId="0" borderId="0" xfId="0" applyNumberFormat="1" applyFont="1">
      <alignment vertical="center"/>
    </xf>
    <xf numFmtId="177" fontId="10" fillId="6" borderId="0" xfId="0" applyNumberFormat="1" applyFont="1" applyFill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top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justify" vertical="top" wrapText="1"/>
    </xf>
    <xf numFmtId="49" fontId="5" fillId="0" borderId="6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justify" vertical="top" wrapText="1"/>
    </xf>
    <xf numFmtId="49" fontId="5" fillId="4" borderId="6" xfId="0" applyNumberFormat="1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49" fontId="5" fillId="4" borderId="4" xfId="0" applyNumberFormat="1" applyFont="1" applyFill="1" applyBorder="1" applyAlignment="1">
      <alignment horizontal="justify" vertical="top" wrapText="1"/>
    </xf>
    <xf numFmtId="49" fontId="5" fillId="0" borderId="4" xfId="0" applyNumberFormat="1" applyFont="1" applyFill="1" applyBorder="1" applyAlignment="1">
      <alignment horizontal="justify" vertical="top" wrapText="1"/>
    </xf>
    <xf numFmtId="0" fontId="7" fillId="6" borderId="5" xfId="0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49" fontId="5" fillId="6" borderId="8" xfId="0" applyNumberFormat="1" applyFont="1" applyFill="1" applyBorder="1" applyAlignment="1">
      <alignment horizontal="justify" vertical="top" wrapText="1"/>
    </xf>
    <xf numFmtId="0" fontId="6" fillId="6" borderId="6" xfId="0" applyFont="1" applyFill="1" applyBorder="1" applyAlignment="1">
      <alignment vertical="top" wrapText="1"/>
    </xf>
    <xf numFmtId="49" fontId="5" fillId="5" borderId="8" xfId="0" applyNumberFormat="1" applyFont="1" applyFill="1" applyBorder="1" applyAlignment="1">
      <alignment horizontal="justify" vertical="top" wrapText="1"/>
    </xf>
    <xf numFmtId="0" fontId="6" fillId="5" borderId="7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justify" vertical="top" wrapText="1"/>
    </xf>
    <xf numFmtId="0" fontId="7" fillId="5" borderId="5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49" fontId="5" fillId="5" borderId="6" xfId="0" applyNumberFormat="1" applyFont="1" applyFill="1" applyBorder="1" applyAlignment="1">
      <alignment horizontal="justify" vertical="top" wrapText="1"/>
    </xf>
    <xf numFmtId="0" fontId="6" fillId="5" borderId="6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7" xfId="0" applyFont="1" applyFill="1" applyBorder="1" applyAlignment="1">
      <alignment vertical="top" wrapText="1"/>
    </xf>
    <xf numFmtId="49" fontId="5" fillId="6" borderId="6" xfId="0" applyNumberFormat="1" applyFont="1" applyFill="1" applyBorder="1" applyAlignment="1">
      <alignment horizontal="justify" vertical="top" wrapText="1"/>
    </xf>
    <xf numFmtId="0" fontId="6" fillId="6" borderId="7" xfId="0" applyFont="1" applyFill="1" applyBorder="1" applyAlignment="1">
      <alignment vertical="top" wrapText="1"/>
    </xf>
    <xf numFmtId="0" fontId="5" fillId="6" borderId="7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56" fontId="5" fillId="6" borderId="8" xfId="0" applyNumberFormat="1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5" fillId="6" borderId="8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49" fontId="5" fillId="7" borderId="8" xfId="0" applyNumberFormat="1" applyFont="1" applyFill="1" applyBorder="1" applyAlignment="1">
      <alignment horizontal="justify" vertical="top" wrapText="1"/>
    </xf>
    <xf numFmtId="0" fontId="6" fillId="7" borderId="6" xfId="0" applyFont="1" applyFill="1" applyBorder="1" applyAlignment="1">
      <alignment vertical="top" wrapText="1"/>
    </xf>
    <xf numFmtId="0" fontId="7" fillId="7" borderId="8" xfId="0" applyFont="1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5" fillId="7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7" borderId="7" xfId="0" applyFont="1" applyFill="1" applyBorder="1" applyAlignment="1">
      <alignment vertical="top" wrapText="1"/>
    </xf>
    <xf numFmtId="49" fontId="5" fillId="8" borderId="8" xfId="0" applyNumberFormat="1" applyFont="1" applyFill="1" applyBorder="1" applyAlignment="1">
      <alignment horizontal="justify" vertical="top" wrapText="1"/>
    </xf>
    <xf numFmtId="0" fontId="6" fillId="8" borderId="6" xfId="0" applyFont="1" applyFill="1" applyBorder="1" applyAlignment="1">
      <alignment vertical="top" wrapText="1"/>
    </xf>
    <xf numFmtId="0" fontId="7" fillId="8" borderId="5" xfId="0" applyFont="1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6" fillId="8" borderId="7" xfId="0" applyFont="1" applyFill="1" applyBorder="1" applyAlignment="1">
      <alignment vertical="top" wrapText="1"/>
    </xf>
    <xf numFmtId="0" fontId="7" fillId="9" borderId="5" xfId="0" applyFont="1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49" fontId="5" fillId="9" borderId="8" xfId="0" applyNumberFormat="1" applyFont="1" applyFill="1" applyBorder="1" applyAlignment="1">
      <alignment horizontal="justify" vertical="top" wrapText="1"/>
    </xf>
    <xf numFmtId="0" fontId="6" fillId="9" borderId="6" xfId="0" applyFont="1" applyFill="1" applyBorder="1" applyAlignment="1">
      <alignment horizontal="justify" vertical="top" wrapText="1"/>
    </xf>
    <xf numFmtId="0" fontId="6" fillId="9" borderId="6" xfId="0" applyFont="1" applyFill="1" applyBorder="1" applyAlignment="1">
      <alignment vertical="top" wrapText="1"/>
    </xf>
    <xf numFmtId="0" fontId="6" fillId="9" borderId="7" xfId="0" applyFont="1" applyFill="1" applyBorder="1" applyAlignment="1">
      <alignment vertical="top" wrapText="1"/>
    </xf>
    <xf numFmtId="0" fontId="6" fillId="9" borderId="7" xfId="0" applyFont="1" applyFill="1" applyBorder="1" applyAlignment="1">
      <alignment horizontal="justify" vertical="top" wrapText="1"/>
    </xf>
    <xf numFmtId="179" fontId="8" fillId="0" borderId="8" xfId="0" applyNumberFormat="1" applyFont="1" applyFill="1" applyBorder="1" applyAlignment="1">
      <alignment horizontal="center" vertical="center" wrapText="1"/>
    </xf>
    <xf numFmtId="179" fontId="9" fillId="0" borderId="6" xfId="0" applyNumberFormat="1" applyFont="1" applyFill="1" applyBorder="1" applyAlignment="1">
      <alignment horizontal="center" vertical="center" wrapText="1"/>
    </xf>
    <xf numFmtId="179" fontId="9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0" fontId="8" fillId="0" borderId="4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0" fontId="9" fillId="0" borderId="6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center" vertical="center" wrapText="1"/>
    </xf>
    <xf numFmtId="10" fontId="8" fillId="0" borderId="8" xfId="0" applyNumberFormat="1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0" fontId="8" fillId="0" borderId="7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178" fontId="9" fillId="0" borderId="6" xfId="0" applyNumberFormat="1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CCFF"/>
      <color rgb="FFFFCCFF"/>
      <color rgb="FFD9F39F"/>
      <color rgb="FFCCECFF"/>
      <color rgb="FF97E193"/>
      <color rgb="FFE6FBB7"/>
      <color rgb="FFCCFF99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166666666667"/>
          <c:y val="0.116151253963917"/>
          <c:w val="0.50700021872265999"/>
          <c:h val="0.76769749207216598"/>
        </c:manualLayout>
      </c:layout>
      <c:radarChart>
        <c:radarStyle val="marker"/>
        <c:varyColors val="0"/>
        <c:ser>
          <c:idx val="0"/>
          <c:order val="0"/>
          <c:tx>
            <c:strRef>
              <c:f>多面的機能チャート!$B$3</c:f>
              <c:strCache>
                <c:ptCount val="1"/>
                <c:pt idx="0">
                  <c:v>得点</c:v>
                </c:pt>
              </c:strCache>
            </c:strRef>
          </c:tx>
          <c:marker>
            <c:symbol val="none"/>
          </c:marker>
          <c:cat>
            <c:strRef>
              <c:f>多面的機能チャート!$A$4:$A$9</c:f>
              <c:strCache>
                <c:ptCount val="6"/>
                <c:pt idx="0">
                  <c:v>景観創出機能</c:v>
                </c:pt>
                <c:pt idx="1">
                  <c:v>交流創出機能</c:v>
                </c:pt>
                <c:pt idx="2">
                  <c:v>食育・教育機能</c:v>
                </c:pt>
                <c:pt idx="3">
                  <c:v>地産地消機能</c:v>
                </c:pt>
                <c:pt idx="4">
                  <c:v>環境保全機能</c:v>
                </c:pt>
                <c:pt idx="5">
                  <c:v>防災機能</c:v>
                </c:pt>
              </c:strCache>
            </c:strRef>
          </c:cat>
          <c:val>
            <c:numRef>
              <c:f>多面的機能チャート!$B$4:$B$9</c:f>
              <c:numCache>
                <c:formatCode>0.00_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329168"/>
        <c:axId val="334330288"/>
      </c:radarChart>
      <c:catAx>
        <c:axId val="3343291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334330288"/>
        <c:crosses val="autoZero"/>
        <c:auto val="1"/>
        <c:lblAlgn val="ctr"/>
        <c:lblOffset val="100"/>
        <c:noMultiLvlLbl val="0"/>
      </c:catAx>
      <c:valAx>
        <c:axId val="334330288"/>
        <c:scaling>
          <c:orientation val="minMax"/>
          <c:max val="5"/>
          <c:min val="0"/>
        </c:scaling>
        <c:delete val="0"/>
        <c:axPos val="l"/>
        <c:majorGridlines/>
        <c:numFmt formatCode="0.00_ " sourceLinked="1"/>
        <c:majorTickMark val="cross"/>
        <c:minorTickMark val="none"/>
        <c:tickLblPos val="nextTo"/>
        <c:crossAx val="3343291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123824</xdr:rowOff>
    </xdr:from>
    <xdr:to>
      <xdr:col>8</xdr:col>
      <xdr:colOff>628650</xdr:colOff>
      <xdr:row>17</xdr:row>
      <xdr:rowOff>66674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showGridLines="0" tabSelected="1" view="pageBreakPreview" zoomScaleSheetLayoutView="85" workbookViewId="0"/>
  </sheetViews>
  <sheetFormatPr defaultColWidth="8.875" defaultRowHeight="13.5" x14ac:dyDescent="0.15"/>
  <cols>
    <col min="1" max="1" width="3.5" style="2" customWidth="1"/>
    <col min="2" max="2" width="5.625" style="16" customWidth="1"/>
    <col min="3" max="3" width="42.375" style="10" customWidth="1"/>
    <col min="4" max="4" width="8.875" style="3"/>
    <col min="5" max="5" width="17.625" style="28" customWidth="1"/>
    <col min="6" max="6" width="23.125" style="2" customWidth="1"/>
    <col min="7" max="7" width="21.625" style="2" customWidth="1"/>
    <col min="8" max="16384" width="8.875" style="2"/>
  </cols>
  <sheetData>
    <row r="1" spans="2:6" s="1" customFormat="1" ht="17.25" x14ac:dyDescent="0.15">
      <c r="B1" s="7" t="s">
        <v>127</v>
      </c>
      <c r="C1" s="8"/>
      <c r="D1" s="6"/>
      <c r="E1" s="26"/>
    </row>
    <row r="2" spans="2:6" s="1" customFormat="1" ht="17.25" x14ac:dyDescent="0.15">
      <c r="B2" s="7"/>
      <c r="C2" s="8"/>
      <c r="D2" s="6"/>
      <c r="E2" s="26"/>
    </row>
    <row r="3" spans="2:6" s="1" customFormat="1" ht="20.25" customHeight="1" x14ac:dyDescent="0.15">
      <c r="B3" s="14"/>
      <c r="C3" s="8"/>
      <c r="D3" s="6"/>
      <c r="E3" s="37" t="s">
        <v>126</v>
      </c>
      <c r="F3" s="38"/>
    </row>
    <row r="4" spans="2:6" ht="21.75" customHeight="1" x14ac:dyDescent="0.15">
      <c r="B4" s="17"/>
      <c r="C4" s="18" t="s">
        <v>41</v>
      </c>
      <c r="D4" s="19" t="s">
        <v>1</v>
      </c>
      <c r="E4" s="27" t="s">
        <v>40</v>
      </c>
      <c r="F4" s="19" t="s">
        <v>39</v>
      </c>
    </row>
    <row r="5" spans="2:6" s="13" customFormat="1" ht="26.25" customHeight="1" x14ac:dyDescent="0.15">
      <c r="B5" s="15">
        <v>1</v>
      </c>
      <c r="C5" s="12" t="s">
        <v>6</v>
      </c>
      <c r="D5" s="5" t="s">
        <v>44</v>
      </c>
      <c r="E5" s="41"/>
      <c r="F5" s="11"/>
    </row>
    <row r="6" spans="2:6" s="13" customFormat="1" ht="26.25" customHeight="1" x14ac:dyDescent="0.15">
      <c r="B6" s="15">
        <v>2</v>
      </c>
      <c r="C6" s="12" t="s">
        <v>7</v>
      </c>
      <c r="D6" s="5" t="s">
        <v>9</v>
      </c>
      <c r="E6" s="41"/>
      <c r="F6" s="11"/>
    </row>
    <row r="7" spans="2:6" s="13" customFormat="1" ht="26.25" customHeight="1" x14ac:dyDescent="0.15">
      <c r="B7" s="15">
        <v>3</v>
      </c>
      <c r="C7" s="12" t="s">
        <v>110</v>
      </c>
      <c r="D7" s="5" t="s">
        <v>109</v>
      </c>
      <c r="E7" s="41"/>
      <c r="F7" s="11"/>
    </row>
    <row r="8" spans="2:6" s="13" customFormat="1" ht="26.25" customHeight="1" x14ac:dyDescent="0.15">
      <c r="B8" s="15">
        <v>4</v>
      </c>
      <c r="C8" s="12" t="s">
        <v>8</v>
      </c>
      <c r="D8" s="5" t="s">
        <v>9</v>
      </c>
      <c r="E8" s="41"/>
      <c r="F8" s="11"/>
    </row>
    <row r="9" spans="2:6" s="13" customFormat="1" ht="26.25" customHeight="1" x14ac:dyDescent="0.15">
      <c r="B9" s="15">
        <v>5</v>
      </c>
      <c r="C9" s="12" t="s">
        <v>29</v>
      </c>
      <c r="D9" s="5" t="s">
        <v>30</v>
      </c>
      <c r="E9" s="41"/>
      <c r="F9" s="11"/>
    </row>
    <row r="10" spans="2:6" s="13" customFormat="1" ht="26.25" customHeight="1" x14ac:dyDescent="0.15">
      <c r="B10" s="15">
        <v>6</v>
      </c>
      <c r="C10" s="12" t="s">
        <v>14</v>
      </c>
      <c r="D10" s="5" t="s">
        <v>16</v>
      </c>
      <c r="E10" s="41"/>
      <c r="F10" s="11"/>
    </row>
    <row r="11" spans="2:6" s="13" customFormat="1" ht="26.25" customHeight="1" x14ac:dyDescent="0.15">
      <c r="B11" s="15">
        <v>7</v>
      </c>
      <c r="C11" s="12" t="s">
        <v>15</v>
      </c>
      <c r="D11" s="5" t="s">
        <v>16</v>
      </c>
      <c r="E11" s="41"/>
      <c r="F11" s="11"/>
    </row>
    <row r="12" spans="2:6" s="13" customFormat="1" ht="26.25" customHeight="1" x14ac:dyDescent="0.15">
      <c r="B12" s="15">
        <v>8</v>
      </c>
      <c r="C12" s="12" t="s">
        <v>22</v>
      </c>
      <c r="D12" s="5" t="s">
        <v>21</v>
      </c>
      <c r="E12" s="42"/>
      <c r="F12" s="11"/>
    </row>
    <row r="13" spans="2:6" s="13" customFormat="1" ht="26.25" customHeight="1" x14ac:dyDescent="0.15">
      <c r="B13" s="15">
        <v>9</v>
      </c>
      <c r="C13" s="9" t="s">
        <v>32</v>
      </c>
      <c r="D13" s="5" t="s">
        <v>2</v>
      </c>
      <c r="E13" s="41"/>
      <c r="F13" s="11"/>
    </row>
    <row r="14" spans="2:6" s="13" customFormat="1" ht="26.25" customHeight="1" x14ac:dyDescent="0.15">
      <c r="B14" s="15">
        <v>10</v>
      </c>
      <c r="C14" s="9" t="s">
        <v>33</v>
      </c>
      <c r="D14" s="5" t="s">
        <v>2</v>
      </c>
      <c r="E14" s="41"/>
      <c r="F14" s="11"/>
    </row>
    <row r="15" spans="2:6" s="13" customFormat="1" ht="26.25" customHeight="1" x14ac:dyDescent="0.15">
      <c r="B15" s="15">
        <v>11</v>
      </c>
      <c r="C15" s="12" t="s">
        <v>31</v>
      </c>
      <c r="D15" s="5" t="s">
        <v>2</v>
      </c>
      <c r="E15" s="41"/>
      <c r="F15" s="11"/>
    </row>
    <row r="16" spans="2:6" ht="26.25" customHeight="1" x14ac:dyDescent="0.15">
      <c r="B16" s="15">
        <v>12</v>
      </c>
      <c r="C16" s="9" t="s">
        <v>0</v>
      </c>
      <c r="D16" s="5" t="s">
        <v>2</v>
      </c>
      <c r="E16" s="41"/>
      <c r="F16" s="11"/>
    </row>
    <row r="17" spans="2:6" ht="26.25" customHeight="1" x14ac:dyDescent="0.15">
      <c r="B17" s="15">
        <v>13</v>
      </c>
      <c r="C17" s="9" t="s">
        <v>3</v>
      </c>
      <c r="D17" s="5" t="s">
        <v>44</v>
      </c>
      <c r="E17" s="41"/>
      <c r="F17" s="44"/>
    </row>
    <row r="18" spans="2:6" ht="26.25" customHeight="1" x14ac:dyDescent="0.15">
      <c r="B18" s="15">
        <v>14</v>
      </c>
      <c r="C18" s="9" t="s">
        <v>4</v>
      </c>
      <c r="D18" s="5" t="s">
        <v>5</v>
      </c>
      <c r="E18" s="41"/>
      <c r="F18" s="11"/>
    </row>
    <row r="19" spans="2:6" ht="26.25" customHeight="1" x14ac:dyDescent="0.15">
      <c r="B19" s="15">
        <v>15</v>
      </c>
      <c r="C19" s="9" t="s">
        <v>43</v>
      </c>
      <c r="D19" s="5" t="s">
        <v>2</v>
      </c>
      <c r="E19" s="41"/>
      <c r="F19" s="11"/>
    </row>
    <row r="20" spans="2:6" ht="26.25" customHeight="1" x14ac:dyDescent="0.15">
      <c r="B20" s="15">
        <v>16</v>
      </c>
      <c r="C20" s="9" t="s">
        <v>111</v>
      </c>
      <c r="D20" s="5" t="s">
        <v>11</v>
      </c>
      <c r="E20" s="41"/>
      <c r="F20" s="45"/>
    </row>
    <row r="21" spans="2:6" ht="26.25" customHeight="1" x14ac:dyDescent="0.15">
      <c r="B21" s="15">
        <v>17</v>
      </c>
      <c r="C21" s="9" t="s">
        <v>10</v>
      </c>
      <c r="D21" s="5" t="s">
        <v>11</v>
      </c>
      <c r="E21" s="41"/>
      <c r="F21" s="20"/>
    </row>
    <row r="22" spans="2:6" ht="26.25" customHeight="1" x14ac:dyDescent="0.15">
      <c r="B22" s="15">
        <v>18</v>
      </c>
      <c r="C22" s="9" t="s">
        <v>12</v>
      </c>
      <c r="D22" s="5" t="s">
        <v>11</v>
      </c>
      <c r="E22" s="41"/>
      <c r="F22" s="11"/>
    </row>
    <row r="23" spans="2:6" ht="26.25" customHeight="1" x14ac:dyDescent="0.15">
      <c r="B23" s="15">
        <v>19</v>
      </c>
      <c r="C23" s="9" t="s">
        <v>13</v>
      </c>
      <c r="D23" s="5" t="s">
        <v>11</v>
      </c>
      <c r="E23" s="42"/>
      <c r="F23" s="11"/>
    </row>
    <row r="24" spans="2:6" ht="32.25" customHeight="1" x14ac:dyDescent="0.15">
      <c r="B24" s="15">
        <v>20</v>
      </c>
      <c r="C24" s="9" t="s">
        <v>17</v>
      </c>
      <c r="D24" s="5" t="s">
        <v>16</v>
      </c>
      <c r="E24" s="42"/>
      <c r="F24" s="11"/>
    </row>
    <row r="25" spans="2:6" ht="26.25" customHeight="1" x14ac:dyDescent="0.15">
      <c r="B25" s="15">
        <v>21</v>
      </c>
      <c r="C25" s="9" t="s">
        <v>19</v>
      </c>
      <c r="D25" s="5" t="s">
        <v>16</v>
      </c>
      <c r="E25" s="42"/>
      <c r="F25" s="11"/>
    </row>
    <row r="26" spans="2:6" ht="26.25" customHeight="1" x14ac:dyDescent="0.15">
      <c r="B26" s="15">
        <v>22</v>
      </c>
      <c r="C26" s="9" t="s">
        <v>18</v>
      </c>
      <c r="D26" s="5" t="s">
        <v>16</v>
      </c>
      <c r="E26" s="42"/>
      <c r="F26" s="11"/>
    </row>
    <row r="27" spans="2:6" ht="26.25" customHeight="1" x14ac:dyDescent="0.15">
      <c r="B27" s="15">
        <v>23</v>
      </c>
      <c r="C27" s="9" t="s">
        <v>20</v>
      </c>
      <c r="D27" s="5" t="s">
        <v>21</v>
      </c>
      <c r="E27" s="42"/>
      <c r="F27" s="11"/>
    </row>
    <row r="28" spans="2:6" ht="26.25" customHeight="1" x14ac:dyDescent="0.15">
      <c r="B28" s="15">
        <v>24</v>
      </c>
      <c r="C28" s="9" t="s">
        <v>24</v>
      </c>
      <c r="D28" s="5" t="s">
        <v>23</v>
      </c>
      <c r="E28" s="41"/>
      <c r="F28" s="11"/>
    </row>
    <row r="29" spans="2:6" ht="26.25" customHeight="1" x14ac:dyDescent="0.15">
      <c r="B29" s="15">
        <v>25</v>
      </c>
      <c r="C29" s="9" t="s">
        <v>25</v>
      </c>
      <c r="D29" s="5" t="s">
        <v>21</v>
      </c>
      <c r="E29" s="41"/>
      <c r="F29" s="45"/>
    </row>
    <row r="30" spans="2:6" ht="27" x14ac:dyDescent="0.15">
      <c r="B30" s="15">
        <v>26</v>
      </c>
      <c r="C30" s="9" t="s">
        <v>27</v>
      </c>
      <c r="D30" s="5" t="s">
        <v>26</v>
      </c>
      <c r="E30" s="42"/>
      <c r="F30" s="11"/>
    </row>
    <row r="31" spans="2:6" ht="26.25" customHeight="1" x14ac:dyDescent="0.15">
      <c r="B31" s="15">
        <v>27</v>
      </c>
      <c r="C31" s="9" t="s">
        <v>28</v>
      </c>
      <c r="D31" s="5" t="s">
        <v>9</v>
      </c>
      <c r="E31" s="42"/>
      <c r="F31" s="11"/>
    </row>
    <row r="32" spans="2:6" ht="26.25" customHeight="1" x14ac:dyDescent="0.15">
      <c r="B32" s="15">
        <v>28</v>
      </c>
      <c r="C32" s="9" t="s">
        <v>112</v>
      </c>
      <c r="D32" s="5" t="s">
        <v>109</v>
      </c>
      <c r="E32" s="42"/>
      <c r="F32" s="11"/>
    </row>
    <row r="33" spans="2:7" ht="26.25" customHeight="1" x14ac:dyDescent="0.15">
      <c r="B33" s="15">
        <v>29</v>
      </c>
      <c r="C33" s="9" t="s">
        <v>34</v>
      </c>
      <c r="D33" s="5" t="s">
        <v>9</v>
      </c>
      <c r="E33" s="43"/>
      <c r="F33" s="45"/>
      <c r="G33" s="10"/>
    </row>
    <row r="34" spans="2:7" ht="26.25" customHeight="1" x14ac:dyDescent="0.15">
      <c r="B34" s="15">
        <v>30</v>
      </c>
      <c r="C34" s="9" t="s">
        <v>35</v>
      </c>
      <c r="D34" s="5" t="s">
        <v>2</v>
      </c>
      <c r="E34" s="41"/>
      <c r="F34" s="11"/>
    </row>
    <row r="35" spans="2:7" ht="26.25" customHeight="1" x14ac:dyDescent="0.15">
      <c r="B35" s="15">
        <v>31</v>
      </c>
      <c r="C35" s="9" t="s">
        <v>36</v>
      </c>
      <c r="D35" s="5" t="s">
        <v>2</v>
      </c>
      <c r="E35" s="41"/>
      <c r="F35" s="46"/>
    </row>
    <row r="36" spans="2:7" ht="26.25" customHeight="1" x14ac:dyDescent="0.15">
      <c r="B36" s="15">
        <v>32</v>
      </c>
      <c r="C36" s="9" t="s">
        <v>37</v>
      </c>
      <c r="D36" s="5" t="s">
        <v>23</v>
      </c>
      <c r="E36" s="41"/>
      <c r="F36" s="12"/>
    </row>
    <row r="37" spans="2:7" ht="26.25" customHeight="1" x14ac:dyDescent="0.15">
      <c r="B37" s="15">
        <v>33</v>
      </c>
      <c r="C37" s="9" t="s">
        <v>38</v>
      </c>
      <c r="D37" s="5" t="s">
        <v>2</v>
      </c>
      <c r="E37" s="42"/>
      <c r="F37" s="11"/>
    </row>
  </sheetData>
  <phoneticPr fontId="1"/>
  <pageMargins left="0.7" right="0.7" top="0.75" bottom="0.75" header="0.3" footer="0.3"/>
  <pageSetup paperSize="9" scale="8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zoomScale="85" zoomScaleNormal="55" zoomScaleSheetLayoutView="85" zoomScalePageLayoutView="55" workbookViewId="0"/>
  </sheetViews>
  <sheetFormatPr defaultColWidth="8.875" defaultRowHeight="13.5" x14ac:dyDescent="0.15"/>
  <cols>
    <col min="1" max="1" width="19.125" style="23" bestFit="1" customWidth="1"/>
    <col min="2" max="2" width="32.125" style="24" customWidth="1"/>
    <col min="3" max="3" width="38.625" style="24" bestFit="1" customWidth="1"/>
    <col min="4" max="4" width="16.5" style="30" customWidth="1"/>
    <col min="5" max="5" width="14.125" style="30" customWidth="1"/>
    <col min="6" max="6" width="65.25" style="24" customWidth="1"/>
    <col min="7" max="7" width="13.625" style="34" customWidth="1"/>
    <col min="8" max="8" width="13.625" customWidth="1"/>
  </cols>
  <sheetData>
    <row r="1" spans="1:7" x14ac:dyDescent="0.15">
      <c r="A1" s="21" t="s">
        <v>42</v>
      </c>
      <c r="B1" s="22"/>
      <c r="C1" s="22"/>
      <c r="D1" s="29"/>
      <c r="E1" s="29"/>
      <c r="F1" s="22"/>
    </row>
    <row r="2" spans="1:7" x14ac:dyDescent="0.15">
      <c r="A2" s="21"/>
      <c r="B2" s="22"/>
      <c r="C2" s="22"/>
      <c r="D2" s="29"/>
      <c r="E2" s="29"/>
      <c r="F2" s="22"/>
    </row>
    <row r="3" spans="1:7" ht="14.25" thickBot="1" x14ac:dyDescent="0.2">
      <c r="E3" s="39" t="s">
        <v>126</v>
      </c>
      <c r="F3" s="40">
        <f>【入力欄】!F3</f>
        <v>0</v>
      </c>
    </row>
    <row r="4" spans="1:7" ht="26.25" customHeight="1" thickBot="1" x14ac:dyDescent="0.2">
      <c r="A4" s="25" t="s">
        <v>45</v>
      </c>
      <c r="B4" s="128" t="s">
        <v>46</v>
      </c>
      <c r="C4" s="128" t="s">
        <v>47</v>
      </c>
      <c r="D4" s="129" t="s">
        <v>48</v>
      </c>
      <c r="E4" s="129" t="s">
        <v>49</v>
      </c>
      <c r="F4" s="128" t="s">
        <v>50</v>
      </c>
    </row>
    <row r="5" spans="1:7" ht="20.25" customHeight="1" thickTop="1" thickBot="1" x14ac:dyDescent="0.2">
      <c r="A5" s="55" t="s">
        <v>51</v>
      </c>
      <c r="B5" s="57" t="s">
        <v>52</v>
      </c>
      <c r="C5" s="57" t="s">
        <v>53</v>
      </c>
      <c r="D5" s="108" t="e">
        <f>(【入力欄】!E13-【入力欄】!E16)/【入力欄】!E13</f>
        <v>#DIV/0!</v>
      </c>
      <c r="E5" s="109" t="e">
        <f>IF(D5="-","0",IF(D5&gt;=0.95,"5",IF(D5&gt;=0.9,"4",IF(D5&gt;=0.85,"3",IF(D5&gt;=0.8,"2","1")))))</f>
        <v>#DIV/0!</v>
      </c>
      <c r="F5" s="58" t="s">
        <v>54</v>
      </c>
    </row>
    <row r="6" spans="1:7" ht="20.25" customHeight="1" thickBot="1" x14ac:dyDescent="0.2">
      <c r="A6" s="56"/>
      <c r="B6" s="52"/>
      <c r="C6" s="52"/>
      <c r="D6" s="110"/>
      <c r="E6" s="111"/>
      <c r="F6" s="49"/>
    </row>
    <row r="7" spans="1:7" ht="20.25" customHeight="1" thickBot="1" x14ac:dyDescent="0.2">
      <c r="A7" s="56"/>
      <c r="B7" s="52"/>
      <c r="C7" s="52"/>
      <c r="D7" s="110"/>
      <c r="E7" s="111"/>
      <c r="F7" s="49"/>
    </row>
    <row r="8" spans="1:7" ht="20.25" customHeight="1" thickBot="1" x14ac:dyDescent="0.2">
      <c r="A8" s="56"/>
      <c r="B8" s="53"/>
      <c r="C8" s="53"/>
      <c r="D8" s="112"/>
      <c r="E8" s="111"/>
      <c r="F8" s="54"/>
    </row>
    <row r="9" spans="1:7" ht="24" customHeight="1" thickBot="1" x14ac:dyDescent="0.2">
      <c r="A9" s="56"/>
      <c r="B9" s="50" t="s">
        <v>55</v>
      </c>
      <c r="C9" s="50" t="s">
        <v>130</v>
      </c>
      <c r="D9" s="113" t="e">
        <f>【入力欄】!E13/【入力欄】!E17</f>
        <v>#DIV/0!</v>
      </c>
      <c r="E9" s="114" t="e">
        <f>IF(D9="-","0",IF(D9&gt;=0.2,"5",IF(D9&gt;=0.15,"4",IF(D9&gt;=0.1,"3",IF(D9&gt;=0.05,"2","1")))))</f>
        <v>#DIV/0!</v>
      </c>
      <c r="F9" s="47" t="s">
        <v>56</v>
      </c>
    </row>
    <row r="10" spans="1:7" ht="24" customHeight="1" thickBot="1" x14ac:dyDescent="0.2">
      <c r="A10" s="56"/>
      <c r="B10" s="51"/>
      <c r="C10" s="51"/>
      <c r="D10" s="115"/>
      <c r="E10" s="111"/>
      <c r="F10" s="48"/>
    </row>
    <row r="11" spans="1:7" ht="24" customHeight="1" thickBot="1" x14ac:dyDescent="0.2">
      <c r="A11" s="56"/>
      <c r="B11" s="51"/>
      <c r="C11" s="51"/>
      <c r="D11" s="115"/>
      <c r="E11" s="111"/>
      <c r="F11" s="48"/>
    </row>
    <row r="12" spans="1:7" ht="33.75" customHeight="1" thickBot="1" x14ac:dyDescent="0.2">
      <c r="A12" s="56"/>
      <c r="B12" s="52"/>
      <c r="C12" s="52"/>
      <c r="D12" s="110"/>
      <c r="E12" s="111"/>
      <c r="F12" s="49"/>
    </row>
    <row r="13" spans="1:7" ht="21.75" customHeight="1" thickBot="1" x14ac:dyDescent="0.2">
      <c r="A13" s="56"/>
      <c r="B13" s="50" t="s">
        <v>57</v>
      </c>
      <c r="C13" s="50" t="s">
        <v>58</v>
      </c>
      <c r="D13" s="113" t="e">
        <f>(【入力欄】!E19+(【入力欄】!E18*12.56))/【入力欄】!E5</f>
        <v>#DIV/0!</v>
      </c>
      <c r="E13" s="114" t="e">
        <f>IF(D13="-","0",IF(D13&gt;=0.015,"5",IF(D13&gt;=0.01,"4",IF(D13&gt;=0.0075,"3",IF(D13&gt;=0.005,"2","1")))))</f>
        <v>#DIV/0!</v>
      </c>
      <c r="F13" s="47" t="s">
        <v>59</v>
      </c>
    </row>
    <row r="14" spans="1:7" ht="21.75" customHeight="1" thickBot="1" x14ac:dyDescent="0.2">
      <c r="A14" s="56"/>
      <c r="B14" s="51"/>
      <c r="C14" s="51"/>
      <c r="D14" s="115"/>
      <c r="E14" s="111"/>
      <c r="F14" s="48"/>
    </row>
    <row r="15" spans="1:7" ht="21.75" customHeight="1" thickBot="1" x14ac:dyDescent="0.2">
      <c r="A15" s="56"/>
      <c r="B15" s="52"/>
      <c r="C15" s="52"/>
      <c r="D15" s="110"/>
      <c r="E15" s="111"/>
      <c r="F15" s="49"/>
    </row>
    <row r="16" spans="1:7" ht="21.75" customHeight="1" thickBot="1" x14ac:dyDescent="0.2">
      <c r="A16" s="56"/>
      <c r="B16" s="53"/>
      <c r="C16" s="53"/>
      <c r="D16" s="112"/>
      <c r="E16" s="111"/>
      <c r="F16" s="54"/>
      <c r="G16" s="35" t="e">
        <f>(E5+E9+E13)/3</f>
        <v>#DIV/0!</v>
      </c>
    </row>
    <row r="17" spans="1:7" ht="22.5" customHeight="1" thickBot="1" x14ac:dyDescent="0.2">
      <c r="A17" s="66" t="s">
        <v>60</v>
      </c>
      <c r="B17" s="63" t="s">
        <v>61</v>
      </c>
      <c r="C17" s="63" t="s">
        <v>117</v>
      </c>
      <c r="D17" s="116" t="e">
        <f>【入力欄】!E19/(【入力欄】!E6/1000)</f>
        <v>#DIV/0!</v>
      </c>
      <c r="E17" s="114" t="e">
        <f>IF(D17="-","0",IF(D17&gt;=0.5,"5",IF(D17&gt;=0.3,"4",IF(D17&gt;=0.1,"3",IF(D17&gt;=0.05,"2","1")))))</f>
        <v>#DIV/0!</v>
      </c>
      <c r="F17" s="47" t="s">
        <v>118</v>
      </c>
    </row>
    <row r="18" spans="1:7" ht="22.5" customHeight="1" thickBot="1" x14ac:dyDescent="0.2">
      <c r="A18" s="66"/>
      <c r="B18" s="68"/>
      <c r="C18" s="68"/>
      <c r="D18" s="117"/>
      <c r="E18" s="111"/>
      <c r="F18" s="48"/>
    </row>
    <row r="19" spans="1:7" ht="22.5" customHeight="1" thickBot="1" x14ac:dyDescent="0.2">
      <c r="A19" s="66"/>
      <c r="B19" s="68"/>
      <c r="C19" s="68"/>
      <c r="D19" s="117"/>
      <c r="E19" s="111"/>
      <c r="F19" s="48"/>
    </row>
    <row r="20" spans="1:7" ht="22.5" customHeight="1" thickBot="1" x14ac:dyDescent="0.2">
      <c r="A20" s="67"/>
      <c r="B20" s="69"/>
      <c r="C20" s="69"/>
      <c r="D20" s="118"/>
      <c r="E20" s="111"/>
      <c r="F20" s="70"/>
    </row>
    <row r="21" spans="1:7" ht="14.25" thickBot="1" x14ac:dyDescent="0.2">
      <c r="A21" s="67"/>
      <c r="B21" s="63" t="s">
        <v>62</v>
      </c>
      <c r="C21" s="63" t="s">
        <v>63</v>
      </c>
      <c r="D21" s="116" t="e">
        <f>【入力欄】!E21/((【入力欄】!E6-【入力欄】!E8)/1000)</f>
        <v>#DIV/0!</v>
      </c>
      <c r="E21" s="114" t="e">
        <f>IF(D21="-","0",IF(D21&gt;=4,"5",IF(D21&gt;=3,"4",IF(D21&gt;=2,"3",IF(D21&gt;=1,"2","1")))))</f>
        <v>#DIV/0!</v>
      </c>
      <c r="F21" s="47" t="s">
        <v>107</v>
      </c>
    </row>
    <row r="22" spans="1:7" ht="14.25" thickBot="1" x14ac:dyDescent="0.2">
      <c r="A22" s="67"/>
      <c r="B22" s="71"/>
      <c r="C22" s="71"/>
      <c r="D22" s="118"/>
      <c r="E22" s="111"/>
      <c r="F22" s="49"/>
    </row>
    <row r="23" spans="1:7" ht="14.25" thickBot="1" x14ac:dyDescent="0.2">
      <c r="A23" s="67"/>
      <c r="B23" s="71"/>
      <c r="C23" s="71"/>
      <c r="D23" s="118"/>
      <c r="E23" s="111"/>
      <c r="F23" s="49"/>
    </row>
    <row r="24" spans="1:7" ht="14.25" thickBot="1" x14ac:dyDescent="0.2">
      <c r="A24" s="67"/>
      <c r="B24" s="71"/>
      <c r="C24" s="71"/>
      <c r="D24" s="118"/>
      <c r="E24" s="111"/>
      <c r="F24" s="49"/>
    </row>
    <row r="25" spans="1:7" ht="14.25" thickBot="1" x14ac:dyDescent="0.2">
      <c r="A25" s="67"/>
      <c r="B25" s="71"/>
      <c r="C25" s="71"/>
      <c r="D25" s="118"/>
      <c r="E25" s="111"/>
      <c r="F25" s="49"/>
    </row>
    <row r="26" spans="1:7" ht="14.25" thickBot="1" x14ac:dyDescent="0.2">
      <c r="A26" s="67"/>
      <c r="B26" s="71"/>
      <c r="C26" s="71"/>
      <c r="D26" s="118"/>
      <c r="E26" s="111"/>
      <c r="F26" s="49"/>
    </row>
    <row r="27" spans="1:7" ht="14.25" thickBot="1" x14ac:dyDescent="0.2">
      <c r="A27" s="67"/>
      <c r="B27" s="72"/>
      <c r="C27" s="72"/>
      <c r="D27" s="119"/>
      <c r="E27" s="111"/>
      <c r="F27" s="54"/>
    </row>
    <row r="28" spans="1:7" ht="39.75" customHeight="1" thickBot="1" x14ac:dyDescent="0.2">
      <c r="A28" s="67"/>
      <c r="B28" s="63" t="s">
        <v>64</v>
      </c>
      <c r="C28" s="63" t="s">
        <v>65</v>
      </c>
      <c r="D28" s="116" t="e">
        <f>【入力欄】!E22/((【入力欄】!E6-【入力欄】!E8)/1000)</f>
        <v>#DIV/0!</v>
      </c>
      <c r="E28" s="114" t="e">
        <f>IF(D28="-","0",IF(D28&gt;=2,"5",IF(D28&gt;=1.5,"4",IF(D28&gt;=1,"3",IF(D28&gt;=0.5,"2","1")))))</f>
        <v>#DIV/0!</v>
      </c>
      <c r="F28" s="47" t="s">
        <v>108</v>
      </c>
    </row>
    <row r="29" spans="1:7" ht="39.75" customHeight="1" thickBot="1" x14ac:dyDescent="0.2">
      <c r="A29" s="67"/>
      <c r="B29" s="64"/>
      <c r="C29" s="64"/>
      <c r="D29" s="119"/>
      <c r="E29" s="111"/>
      <c r="F29" s="65"/>
    </row>
    <row r="30" spans="1:7" ht="42" customHeight="1" thickBot="1" x14ac:dyDescent="0.2">
      <c r="A30" s="67"/>
      <c r="B30" s="63" t="s">
        <v>66</v>
      </c>
      <c r="C30" s="63" t="s">
        <v>67</v>
      </c>
      <c r="D30" s="116" t="e">
        <f>【入力欄】!E23/(【入力欄】!E7/1000)</f>
        <v>#DIV/0!</v>
      </c>
      <c r="E30" s="114" t="e">
        <f>IF(D30="-","0",IF(D30&gt;=0.7,"5",IF(D30&gt;=0.5,"4",IF(D30&gt;=0.3,"3",IF(D30&gt;=0.1,"2","1")))))</f>
        <v>#DIV/0!</v>
      </c>
      <c r="F30" s="47" t="s">
        <v>68</v>
      </c>
    </row>
    <row r="31" spans="1:7" ht="42" customHeight="1" thickBot="1" x14ac:dyDescent="0.2">
      <c r="A31" s="67"/>
      <c r="B31" s="64"/>
      <c r="C31" s="64"/>
      <c r="D31" s="119"/>
      <c r="E31" s="111"/>
      <c r="F31" s="65"/>
      <c r="G31" s="35" t="e">
        <f>(E17+E21+E28+E30)/4</f>
        <v>#DIV/0!</v>
      </c>
    </row>
    <row r="32" spans="1:7" ht="30.75" customHeight="1" thickBot="1" x14ac:dyDescent="0.2">
      <c r="A32" s="59" t="s">
        <v>69</v>
      </c>
      <c r="B32" s="61" t="s">
        <v>70</v>
      </c>
      <c r="C32" s="61" t="s">
        <v>71</v>
      </c>
      <c r="D32" s="113" t="e">
        <f>【入力欄】!E24/(【入力欄】!E10+【入力欄】!E11)</f>
        <v>#DIV/0!</v>
      </c>
      <c r="E32" s="114" t="e">
        <f>IF(D32="-","0",IF(D32&gt;=0.8,"5",IF(D32&gt;=0.6,"4",IF(D32&gt;=0.4,"3",IF(D32&gt;=0.2,"2","1")))))</f>
        <v>#DIV/0!</v>
      </c>
      <c r="F32" s="47" t="s">
        <v>72</v>
      </c>
    </row>
    <row r="33" spans="1:7" ht="30.75" customHeight="1" thickBot="1" x14ac:dyDescent="0.2">
      <c r="A33" s="60"/>
      <c r="B33" s="62"/>
      <c r="C33" s="62"/>
      <c r="D33" s="110"/>
      <c r="E33" s="111"/>
      <c r="F33" s="49"/>
    </row>
    <row r="34" spans="1:7" ht="40.5" customHeight="1" thickBot="1" x14ac:dyDescent="0.2">
      <c r="A34" s="60"/>
      <c r="B34" s="62"/>
      <c r="C34" s="62"/>
      <c r="D34" s="110"/>
      <c r="E34" s="111"/>
      <c r="F34" s="49"/>
    </row>
    <row r="35" spans="1:7" ht="30.75" customHeight="1" thickBot="1" x14ac:dyDescent="0.2">
      <c r="A35" s="60"/>
      <c r="B35" s="61" t="s">
        <v>73</v>
      </c>
      <c r="C35" s="61" t="s">
        <v>74</v>
      </c>
      <c r="D35" s="113" t="e">
        <f>【入力欄】!E25/(【入力欄】!E10+【入力欄】!E11)</f>
        <v>#DIV/0!</v>
      </c>
      <c r="E35" s="114" t="e">
        <f>IF(D35="-","0",IF(D35&gt;=0.8,"5",IF(D35&gt;=0.6,"4",IF(D35&gt;=0.4,"3",IF(D35&gt;=0.2,"2","1")))))</f>
        <v>#DIV/0!</v>
      </c>
      <c r="F35" s="47" t="s">
        <v>75</v>
      </c>
    </row>
    <row r="36" spans="1:7" ht="30.75" customHeight="1" thickBot="1" x14ac:dyDescent="0.2">
      <c r="A36" s="60"/>
      <c r="B36" s="73"/>
      <c r="C36" s="73"/>
      <c r="D36" s="115"/>
      <c r="E36" s="111"/>
      <c r="F36" s="48"/>
    </row>
    <row r="37" spans="1:7" ht="42" customHeight="1" thickBot="1" x14ac:dyDescent="0.2">
      <c r="A37" s="60"/>
      <c r="B37" s="74"/>
      <c r="C37" s="74"/>
      <c r="D37" s="112"/>
      <c r="E37" s="111"/>
      <c r="F37" s="54"/>
    </row>
    <row r="38" spans="1:7" ht="30.75" customHeight="1" thickBot="1" x14ac:dyDescent="0.2">
      <c r="A38" s="60"/>
      <c r="B38" s="61" t="s">
        <v>76</v>
      </c>
      <c r="C38" s="61" t="s">
        <v>77</v>
      </c>
      <c r="D38" s="113" t="e">
        <f>【入力欄】!E26/(【入力欄】!E10+【入力欄】!E11)</f>
        <v>#DIV/0!</v>
      </c>
      <c r="E38" s="114" t="e">
        <f>IF(D38="-","0",IF(D38&gt;=0.8,"5",IF(D38&gt;=0.6,"4",IF(D38&gt;=0.4,"3",IF(D38&gt;=0.2,"2","1")))))</f>
        <v>#DIV/0!</v>
      </c>
      <c r="F38" s="47" t="s">
        <v>78</v>
      </c>
    </row>
    <row r="39" spans="1:7" ht="30.75" customHeight="1" thickBot="1" x14ac:dyDescent="0.2">
      <c r="A39" s="60"/>
      <c r="B39" s="73"/>
      <c r="C39" s="73"/>
      <c r="D39" s="115"/>
      <c r="E39" s="111"/>
      <c r="F39" s="48"/>
    </row>
    <row r="40" spans="1:7" ht="45.75" customHeight="1" thickBot="1" x14ac:dyDescent="0.2">
      <c r="A40" s="60"/>
      <c r="B40" s="75"/>
      <c r="C40" s="75"/>
      <c r="D40" s="120"/>
      <c r="E40" s="111"/>
      <c r="F40" s="76"/>
    </row>
    <row r="41" spans="1:7" ht="30.75" customHeight="1" thickBot="1" x14ac:dyDescent="0.2">
      <c r="A41" s="60"/>
      <c r="B41" s="77" t="s">
        <v>79</v>
      </c>
      <c r="C41" s="80" t="s">
        <v>80</v>
      </c>
      <c r="D41" s="113" t="e">
        <f>【入力欄】!E27/【入力欄】!E12</f>
        <v>#DIV/0!</v>
      </c>
      <c r="E41" s="114" t="e">
        <f>IF(D41="-","0",IF(D41&gt;=0.3,"5",IF(D41&gt;=0.2,"4",IF(D41&gt;=0.1,"3",IF(D41&gt;=0.05,"2","1")))))</f>
        <v>#DIV/0!</v>
      </c>
      <c r="F41" s="81" t="s">
        <v>81</v>
      </c>
    </row>
    <row r="42" spans="1:7" ht="30.75" customHeight="1" thickBot="1" x14ac:dyDescent="0.2">
      <c r="A42" s="60"/>
      <c r="B42" s="78"/>
      <c r="C42" s="78"/>
      <c r="D42" s="121"/>
      <c r="E42" s="111"/>
      <c r="F42" s="82"/>
    </row>
    <row r="43" spans="1:7" ht="36" customHeight="1" thickBot="1" x14ac:dyDescent="0.2">
      <c r="A43" s="60"/>
      <c r="B43" s="79"/>
      <c r="C43" s="79"/>
      <c r="D43" s="122"/>
      <c r="E43" s="111"/>
      <c r="F43" s="83"/>
      <c r="G43" s="35" t="e">
        <f>(E32+E35+E38+E41)/4</f>
        <v>#DIV/0!</v>
      </c>
    </row>
    <row r="44" spans="1:7" ht="29.25" customHeight="1" thickBot="1" x14ac:dyDescent="0.2">
      <c r="A44" s="86" t="s">
        <v>128</v>
      </c>
      <c r="B44" s="84" t="s">
        <v>82</v>
      </c>
      <c r="C44" s="84" t="s">
        <v>83</v>
      </c>
      <c r="D44" s="113" t="e">
        <f>【入力欄】!E28*1250/(【入力欄】!E5/10000)</f>
        <v>#DIV/0!</v>
      </c>
      <c r="E44" s="114" t="e">
        <f>IF(D44="-","0",IF(D44&gt;=0.3,"5",IF(D44&gt;=0.25,"4",IF(D44&gt;=0.2,"3",IF(D44&gt;=0.15,"2","1")))))</f>
        <v>#DIV/0!</v>
      </c>
      <c r="F44" s="47" t="s">
        <v>84</v>
      </c>
    </row>
    <row r="45" spans="1:7" ht="29.25" customHeight="1" thickBot="1" x14ac:dyDescent="0.2">
      <c r="A45" s="87"/>
      <c r="B45" s="89"/>
      <c r="C45" s="89"/>
      <c r="D45" s="115"/>
      <c r="E45" s="114"/>
      <c r="F45" s="90"/>
    </row>
    <row r="46" spans="1:7" ht="29.25" customHeight="1" thickBot="1" x14ac:dyDescent="0.2">
      <c r="A46" s="87"/>
      <c r="B46" s="89"/>
      <c r="C46" s="89"/>
      <c r="D46" s="115"/>
      <c r="E46" s="114"/>
      <c r="F46" s="90"/>
    </row>
    <row r="47" spans="1:7" ht="27" customHeight="1" thickBot="1" x14ac:dyDescent="0.2">
      <c r="A47" s="87"/>
      <c r="B47" s="84" t="s">
        <v>85</v>
      </c>
      <c r="C47" s="84" t="s">
        <v>86</v>
      </c>
      <c r="D47" s="123" t="e">
        <f>【入力欄】!E29/(【入力欄】!E13/100)</f>
        <v>#DIV/0!</v>
      </c>
      <c r="E47" s="114" t="e">
        <f>IF(D47="-","0",IF(D47&gt;=300000,"5",IF(D47&gt;=250000,"4",IF(D47&gt;=200000,"3",IF(D47&gt;=150000,"2","1")))))</f>
        <v>#DIV/0!</v>
      </c>
      <c r="F47" s="47" t="s">
        <v>87</v>
      </c>
    </row>
    <row r="48" spans="1:7" ht="27" customHeight="1" thickBot="1" x14ac:dyDescent="0.2">
      <c r="A48" s="87"/>
      <c r="B48" s="85"/>
      <c r="C48" s="85"/>
      <c r="D48" s="124"/>
      <c r="E48" s="111"/>
      <c r="F48" s="49"/>
    </row>
    <row r="49" spans="1:7" ht="27" customHeight="1" thickBot="1" x14ac:dyDescent="0.2">
      <c r="A49" s="87"/>
      <c r="B49" s="91"/>
      <c r="C49" s="91"/>
      <c r="D49" s="125"/>
      <c r="E49" s="111"/>
      <c r="F49" s="54"/>
    </row>
    <row r="50" spans="1:7" ht="26.25" customHeight="1" thickBot="1" x14ac:dyDescent="0.2">
      <c r="A50" s="87"/>
      <c r="B50" s="84" t="s">
        <v>132</v>
      </c>
      <c r="C50" s="84" t="s">
        <v>88</v>
      </c>
      <c r="D50" s="126">
        <f>【入力欄】!E30</f>
        <v>0</v>
      </c>
      <c r="E50" s="114" t="str">
        <f>IF(D50="-","0",IF(D50&gt;=9,"5",IF(D50&gt;=7,"4",IF(D50&gt;=5,"3",IF(D50&gt;=3,"2",IF(D50&gt;=1,"1","0"))))))</f>
        <v>0</v>
      </c>
      <c r="F50" s="47" t="s">
        <v>134</v>
      </c>
    </row>
    <row r="51" spans="1:7" ht="26.25" customHeight="1" thickBot="1" x14ac:dyDescent="0.2">
      <c r="A51" s="87"/>
      <c r="B51" s="85"/>
      <c r="C51" s="85"/>
      <c r="D51" s="127"/>
      <c r="E51" s="111"/>
      <c r="F51" s="49"/>
    </row>
    <row r="52" spans="1:7" ht="26.25" customHeight="1" thickBot="1" x14ac:dyDescent="0.2">
      <c r="A52" s="88"/>
      <c r="B52" s="91"/>
      <c r="C52" s="91"/>
      <c r="D52" s="130"/>
      <c r="E52" s="111"/>
      <c r="F52" s="54"/>
      <c r="G52" s="35" t="e">
        <f>(E44+E47+E50)/3</f>
        <v>#DIV/0!</v>
      </c>
    </row>
    <row r="53" spans="1:7" ht="27.75" customHeight="1" thickBot="1" x14ac:dyDescent="0.2">
      <c r="A53" s="94" t="s">
        <v>89</v>
      </c>
      <c r="B53" s="92" t="s">
        <v>90</v>
      </c>
      <c r="C53" s="92" t="s">
        <v>113</v>
      </c>
      <c r="D53" s="113" t="e">
        <f>(【入力欄】!E31+【入力欄】!E32)/【入力欄】!E9</f>
        <v>#DIV/0!</v>
      </c>
      <c r="E53" s="114" t="e">
        <f>IF(D53="-","0",IF(D53&gt;=0.15,"5",IF(D53&gt;=0.1,"4",IF(D53&gt;=0.05,"3",IF(D53&gt;=0.025,"2","1")))))</f>
        <v>#DIV/0!</v>
      </c>
      <c r="F53" s="47" t="s">
        <v>91</v>
      </c>
    </row>
    <row r="54" spans="1:7" ht="27.75" customHeight="1" thickBot="1" x14ac:dyDescent="0.2">
      <c r="A54" s="95"/>
      <c r="B54" s="93"/>
      <c r="C54" s="93"/>
      <c r="D54" s="110"/>
      <c r="E54" s="111"/>
      <c r="F54" s="49"/>
    </row>
    <row r="55" spans="1:7" ht="27.75" customHeight="1" thickBot="1" x14ac:dyDescent="0.2">
      <c r="A55" s="95"/>
      <c r="B55" s="96"/>
      <c r="C55" s="96"/>
      <c r="D55" s="112"/>
      <c r="E55" s="111"/>
      <c r="F55" s="54"/>
    </row>
    <row r="56" spans="1:7" ht="22.5" customHeight="1" thickBot="1" x14ac:dyDescent="0.2">
      <c r="A56" s="95"/>
      <c r="B56" s="92" t="s">
        <v>92</v>
      </c>
      <c r="C56" s="92" t="s">
        <v>114</v>
      </c>
      <c r="D56" s="113" t="e">
        <f>【入力欄】!E15/【入力欄】!E5</f>
        <v>#DIV/0!</v>
      </c>
      <c r="E56" s="114" t="e">
        <f>IF(D56="-","0",IF(D56&gt;=0.03,"5",IF(D56&gt;=0.01,"4",IF(D56&gt;=0.005,"3",IF(D56&gt;=0.001,"2","1")))))</f>
        <v>#DIV/0!</v>
      </c>
      <c r="F56" s="47" t="s">
        <v>93</v>
      </c>
    </row>
    <row r="57" spans="1:7" ht="22.5" customHeight="1" thickBot="1" x14ac:dyDescent="0.2">
      <c r="A57" s="95"/>
      <c r="B57" s="93"/>
      <c r="C57" s="93"/>
      <c r="D57" s="110"/>
      <c r="E57" s="111"/>
      <c r="F57" s="49"/>
    </row>
    <row r="58" spans="1:7" ht="22.5" customHeight="1" thickBot="1" x14ac:dyDescent="0.2">
      <c r="A58" s="95"/>
      <c r="B58" s="93"/>
      <c r="C58" s="93"/>
      <c r="D58" s="110"/>
      <c r="E58" s="111"/>
      <c r="F58" s="49"/>
    </row>
    <row r="59" spans="1:7" ht="22.5" customHeight="1" thickBot="1" x14ac:dyDescent="0.2">
      <c r="A59" s="95"/>
      <c r="B59" s="96"/>
      <c r="C59" s="96"/>
      <c r="D59" s="112"/>
      <c r="E59" s="111"/>
      <c r="F59" s="54"/>
    </row>
    <row r="60" spans="1:7" ht="28.5" customHeight="1" thickBot="1" x14ac:dyDescent="0.2">
      <c r="A60" s="95"/>
      <c r="B60" s="92" t="s">
        <v>94</v>
      </c>
      <c r="C60" s="92" t="s">
        <v>115</v>
      </c>
      <c r="D60" s="113" t="e">
        <f>【入力欄】!E14/【入力欄】!E5</f>
        <v>#DIV/0!</v>
      </c>
      <c r="E60" s="114" t="e">
        <f>IF(D60="-","0",IF(D60&gt;=0.0004,"5",IF(D60&gt;=0.0003,"4",IF(D60&gt;=0.0002,"3",IF(D60&gt;=0.0001,"2","1")))))</f>
        <v>#DIV/0!</v>
      </c>
      <c r="F60" s="47" t="s">
        <v>95</v>
      </c>
    </row>
    <row r="61" spans="1:7" ht="28.5" customHeight="1" thickBot="1" x14ac:dyDescent="0.2">
      <c r="A61" s="95"/>
      <c r="B61" s="93"/>
      <c r="C61" s="93"/>
      <c r="D61" s="110"/>
      <c r="E61" s="111"/>
      <c r="F61" s="49"/>
    </row>
    <row r="62" spans="1:7" ht="28.5" customHeight="1" thickBot="1" x14ac:dyDescent="0.2">
      <c r="A62" s="95"/>
      <c r="B62" s="96"/>
      <c r="C62" s="96"/>
      <c r="D62" s="112"/>
      <c r="E62" s="111"/>
      <c r="F62" s="54"/>
      <c r="G62" s="35" t="e">
        <f>(E53+E56+E60)/3</f>
        <v>#DIV/0!</v>
      </c>
    </row>
    <row r="63" spans="1:7" ht="28.5" customHeight="1" thickBot="1" x14ac:dyDescent="0.2">
      <c r="A63" s="97" t="s">
        <v>96</v>
      </c>
      <c r="B63" s="99" t="s">
        <v>97</v>
      </c>
      <c r="C63" s="99" t="s">
        <v>98</v>
      </c>
      <c r="D63" s="113" t="e">
        <f>【入力欄】!E35/((【入力欄】!E33/2.5*29.7)+(【入力欄】!E33*10*0.3)-【入力欄】!E34)</f>
        <v>#DIV/0!</v>
      </c>
      <c r="E63" s="104" t="e">
        <f>IF(D63="-","0",IF(D63&gt;=0.9,"5",IF(D63&gt;=0.8,"4",IF(D63&gt;=0.7,"3",IF(D63&gt;=0.6,"2",IF(D63&lt;=0,"-","1"))))))</f>
        <v>#DIV/0!</v>
      </c>
      <c r="F63" s="47" t="s">
        <v>99</v>
      </c>
    </row>
    <row r="64" spans="1:7" ht="28.5" customHeight="1" thickBot="1" x14ac:dyDescent="0.2">
      <c r="A64" s="98"/>
      <c r="B64" s="100"/>
      <c r="C64" s="100"/>
      <c r="D64" s="110"/>
      <c r="E64" s="105"/>
      <c r="F64" s="70"/>
    </row>
    <row r="65" spans="1:7" ht="28.5" customHeight="1" thickBot="1" x14ac:dyDescent="0.2">
      <c r="A65" s="98"/>
      <c r="B65" s="100"/>
      <c r="C65" s="100"/>
      <c r="D65" s="110"/>
      <c r="E65" s="106"/>
      <c r="F65" s="70"/>
    </row>
    <row r="66" spans="1:7" ht="29.25" customHeight="1" thickBot="1" x14ac:dyDescent="0.2">
      <c r="A66" s="98"/>
      <c r="B66" s="99" t="s">
        <v>100</v>
      </c>
      <c r="C66" s="99" t="s">
        <v>101</v>
      </c>
      <c r="D66" s="113" t="e">
        <f>【入力欄】!E36*20/(【入力欄】!E5/10000)</f>
        <v>#DIV/0!</v>
      </c>
      <c r="E66" s="104" t="e">
        <f>IF(D66="-","0",IF(D66&gt;=0.025,"5",IF(D66&gt;=0.015,"4",IF(D66&gt;=0.01,"3",IF(D66&gt;=0.005,"2","1")))))</f>
        <v>#DIV/0!</v>
      </c>
      <c r="F66" s="47" t="s">
        <v>102</v>
      </c>
    </row>
    <row r="67" spans="1:7" ht="29.25" customHeight="1" thickBot="1" x14ac:dyDescent="0.2">
      <c r="A67" s="98"/>
      <c r="B67" s="100"/>
      <c r="C67" s="100"/>
      <c r="D67" s="110"/>
      <c r="E67" s="105"/>
      <c r="F67" s="70"/>
    </row>
    <row r="68" spans="1:7" ht="29.25" customHeight="1" thickBot="1" x14ac:dyDescent="0.2">
      <c r="A68" s="98"/>
      <c r="B68" s="100"/>
      <c r="C68" s="100"/>
      <c r="D68" s="110"/>
      <c r="E68" s="106"/>
      <c r="F68" s="70"/>
    </row>
    <row r="69" spans="1:7" ht="29.25" customHeight="1" thickBot="1" x14ac:dyDescent="0.2">
      <c r="A69" s="98"/>
      <c r="B69" s="99" t="s">
        <v>103</v>
      </c>
      <c r="C69" s="99" t="s">
        <v>104</v>
      </c>
      <c r="D69" s="113" t="e">
        <f>【入力欄】!E37/【入力欄】!E5</f>
        <v>#DIV/0!</v>
      </c>
      <c r="E69" s="104" t="e">
        <f>IF(D69="-","0",IF(D69&gt;=0.02,"5",IF(D69&gt;=0.01,"4",IF(D69&gt;=0.005,"3",IF(D69&gt;=0.001,"2","1")))))</f>
        <v>#DIV/0!</v>
      </c>
      <c r="F69" s="47" t="s">
        <v>105</v>
      </c>
    </row>
    <row r="70" spans="1:7" ht="29.25" customHeight="1" thickBot="1" x14ac:dyDescent="0.2">
      <c r="A70" s="98"/>
      <c r="B70" s="101"/>
      <c r="C70" s="100"/>
      <c r="D70" s="110"/>
      <c r="E70" s="105"/>
      <c r="F70" s="70"/>
    </row>
    <row r="71" spans="1:7" ht="29.25" customHeight="1" thickBot="1" x14ac:dyDescent="0.2">
      <c r="A71" s="98"/>
      <c r="B71" s="102"/>
      <c r="C71" s="100"/>
      <c r="D71" s="110"/>
      <c r="E71" s="106"/>
      <c r="F71" s="70"/>
    </row>
    <row r="72" spans="1:7" ht="29.25" customHeight="1" thickBot="1" x14ac:dyDescent="0.2">
      <c r="A72" s="98"/>
      <c r="B72" s="99" t="s">
        <v>106</v>
      </c>
      <c r="C72" s="99" t="s">
        <v>116</v>
      </c>
      <c r="D72" s="113" t="e">
        <f>【入力欄】!E14/【入力欄】!E5</f>
        <v>#DIV/0!</v>
      </c>
      <c r="E72" s="104" t="e">
        <f>IF(D72="-","0",IF(D72&gt;=0.0004,"5",IF(D72&gt;=0.0003,"4",IF(D72&gt;=0.0002,"3",IF(D72&gt;=0.0001,"2","1")))))</f>
        <v>#DIV/0!</v>
      </c>
      <c r="F72" s="47" t="s">
        <v>133</v>
      </c>
    </row>
    <row r="73" spans="1:7" ht="29.25" customHeight="1" thickBot="1" x14ac:dyDescent="0.2">
      <c r="A73" s="98"/>
      <c r="B73" s="101"/>
      <c r="C73" s="100"/>
      <c r="D73" s="110"/>
      <c r="E73" s="105"/>
      <c r="F73" s="70"/>
    </row>
    <row r="74" spans="1:7" ht="29.25" customHeight="1" thickBot="1" x14ac:dyDescent="0.2">
      <c r="A74" s="98"/>
      <c r="B74" s="102"/>
      <c r="C74" s="103"/>
      <c r="D74" s="112"/>
      <c r="E74" s="106"/>
      <c r="F74" s="65"/>
      <c r="G74" s="35" t="e">
        <f>(E63+E66+E69+E72)/4</f>
        <v>#DIV/0!</v>
      </c>
    </row>
    <row r="77" spans="1:7" x14ac:dyDescent="0.15">
      <c r="E77" s="36"/>
    </row>
    <row r="78" spans="1:7" x14ac:dyDescent="0.15">
      <c r="D78" s="36"/>
      <c r="E78" s="36"/>
    </row>
  </sheetData>
  <mergeCells count="111">
    <mergeCell ref="A63:A74"/>
    <mergeCell ref="B63:B65"/>
    <mergeCell ref="C63:C65"/>
    <mergeCell ref="D63:D65"/>
    <mergeCell ref="E63:E65"/>
    <mergeCell ref="F63:F65"/>
    <mergeCell ref="B66:B68"/>
    <mergeCell ref="C66:C68"/>
    <mergeCell ref="D66:D68"/>
    <mergeCell ref="E66:E68"/>
    <mergeCell ref="B72:B74"/>
    <mergeCell ref="C72:C74"/>
    <mergeCell ref="D72:D74"/>
    <mergeCell ref="E72:E74"/>
    <mergeCell ref="F72:F74"/>
    <mergeCell ref="F66:F68"/>
    <mergeCell ref="B69:B71"/>
    <mergeCell ref="C69:C71"/>
    <mergeCell ref="D69:D71"/>
    <mergeCell ref="E69:E71"/>
    <mergeCell ref="F69:F71"/>
    <mergeCell ref="F56:F59"/>
    <mergeCell ref="B60:B62"/>
    <mergeCell ref="C60:C62"/>
    <mergeCell ref="D60:D62"/>
    <mergeCell ref="E60:E62"/>
    <mergeCell ref="F60:F62"/>
    <mergeCell ref="A53:A62"/>
    <mergeCell ref="B53:B55"/>
    <mergeCell ref="C53:C55"/>
    <mergeCell ref="D53:D55"/>
    <mergeCell ref="E53:E55"/>
    <mergeCell ref="F53:F55"/>
    <mergeCell ref="B56:B59"/>
    <mergeCell ref="C56:C59"/>
    <mergeCell ref="D56:D59"/>
    <mergeCell ref="E56:E59"/>
    <mergeCell ref="A44:A52"/>
    <mergeCell ref="B44:B46"/>
    <mergeCell ref="C44:C46"/>
    <mergeCell ref="D44:D46"/>
    <mergeCell ref="E44:E46"/>
    <mergeCell ref="F44:F46"/>
    <mergeCell ref="B47:B49"/>
    <mergeCell ref="C47:C49"/>
    <mergeCell ref="D47:D49"/>
    <mergeCell ref="E47:E49"/>
    <mergeCell ref="B41:B43"/>
    <mergeCell ref="C41:C43"/>
    <mergeCell ref="D41:D43"/>
    <mergeCell ref="E41:E43"/>
    <mergeCell ref="F41:F43"/>
    <mergeCell ref="F47:F49"/>
    <mergeCell ref="B50:B52"/>
    <mergeCell ref="C50:C52"/>
    <mergeCell ref="D50:D52"/>
    <mergeCell ref="E50:E52"/>
    <mergeCell ref="F50:F52"/>
    <mergeCell ref="D35:D37"/>
    <mergeCell ref="E35:E37"/>
    <mergeCell ref="F35:F37"/>
    <mergeCell ref="B30:B31"/>
    <mergeCell ref="C30:C31"/>
    <mergeCell ref="D30:D31"/>
    <mergeCell ref="E30:E31"/>
    <mergeCell ref="F30:F31"/>
    <mergeCell ref="B38:B40"/>
    <mergeCell ref="C38:C40"/>
    <mergeCell ref="D38:D40"/>
    <mergeCell ref="E38:E40"/>
    <mergeCell ref="F38:F40"/>
    <mergeCell ref="A32:A43"/>
    <mergeCell ref="B32:B34"/>
    <mergeCell ref="C32:C34"/>
    <mergeCell ref="D32:D34"/>
    <mergeCell ref="E32:E34"/>
    <mergeCell ref="F21:F27"/>
    <mergeCell ref="B28:B29"/>
    <mergeCell ref="C28:C29"/>
    <mergeCell ref="D28:D29"/>
    <mergeCell ref="E28:E29"/>
    <mergeCell ref="F28:F29"/>
    <mergeCell ref="A17:A31"/>
    <mergeCell ref="B17:B20"/>
    <mergeCell ref="C17:C20"/>
    <mergeCell ref="D17:D20"/>
    <mergeCell ref="E17:E20"/>
    <mergeCell ref="F17:F20"/>
    <mergeCell ref="B21:B27"/>
    <mergeCell ref="C21:C27"/>
    <mergeCell ref="D21:D27"/>
    <mergeCell ref="E21:E27"/>
    <mergeCell ref="F32:F34"/>
    <mergeCell ref="B35:B37"/>
    <mergeCell ref="C35:C37"/>
    <mergeCell ref="F9:F12"/>
    <mergeCell ref="B13:B16"/>
    <mergeCell ref="C13:C16"/>
    <mergeCell ref="D13:D16"/>
    <mergeCell ref="E13:E16"/>
    <mergeCell ref="F13:F16"/>
    <mergeCell ref="A5:A16"/>
    <mergeCell ref="B5:B8"/>
    <mergeCell ref="C5:C8"/>
    <mergeCell ref="D5:D8"/>
    <mergeCell ref="E5:E8"/>
    <mergeCell ref="F5:F8"/>
    <mergeCell ref="B9:B12"/>
    <mergeCell ref="C9:C12"/>
    <mergeCell ref="D9:D12"/>
    <mergeCell ref="E9:E12"/>
  </mergeCells>
  <phoneticPr fontId="1"/>
  <pageMargins left="0.7" right="0.7" top="0.75" bottom="0.75" header="0.3" footer="0.3"/>
  <pageSetup paperSize="9" scale="48" fitToHeight="0" orientation="portrait" r:id="rId1"/>
  <rowBreaks count="1" manualBreakCount="1">
    <brk id="43" max="5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"/>
    </sheetView>
  </sheetViews>
  <sheetFormatPr defaultColWidth="8.875" defaultRowHeight="13.5" x14ac:dyDescent="0.15"/>
  <cols>
    <col min="1" max="1" width="19.375" customWidth="1"/>
    <col min="2" max="2" width="8.625" customWidth="1"/>
  </cols>
  <sheetData>
    <row r="1" spans="1:7" s="2" customFormat="1" x14ac:dyDescent="0.15">
      <c r="A1" s="5" t="s">
        <v>131</v>
      </c>
      <c r="B1" s="107">
        <f>【入力欄】!F3</f>
        <v>0</v>
      </c>
      <c r="C1" s="107"/>
      <c r="D1" s="107"/>
      <c r="E1" s="107"/>
      <c r="F1" s="107"/>
      <c r="G1" s="107"/>
    </row>
    <row r="3" spans="1:7" x14ac:dyDescent="0.15">
      <c r="A3" s="31" t="s">
        <v>119</v>
      </c>
      <c r="B3" s="31" t="s">
        <v>120</v>
      </c>
    </row>
    <row r="4" spans="1:7" x14ac:dyDescent="0.15">
      <c r="A4" s="32" t="s">
        <v>121</v>
      </c>
      <c r="B4" s="33" t="e">
        <f>自動計算シート!G16</f>
        <v>#DIV/0!</v>
      </c>
    </row>
    <row r="5" spans="1:7" x14ac:dyDescent="0.15">
      <c r="A5" s="4" t="s">
        <v>122</v>
      </c>
      <c r="B5" s="33" t="e">
        <f>自動計算シート!G31</f>
        <v>#DIV/0!</v>
      </c>
    </row>
    <row r="6" spans="1:7" x14ac:dyDescent="0.15">
      <c r="A6" s="4" t="s">
        <v>123</v>
      </c>
      <c r="B6" s="33" t="e">
        <f>自動計算シート!G43</f>
        <v>#DIV/0!</v>
      </c>
    </row>
    <row r="7" spans="1:7" x14ac:dyDescent="0.15">
      <c r="A7" s="4" t="s">
        <v>129</v>
      </c>
      <c r="B7" s="33" t="e">
        <f>自動計算シート!G52</f>
        <v>#DIV/0!</v>
      </c>
    </row>
    <row r="8" spans="1:7" x14ac:dyDescent="0.15">
      <c r="A8" s="4" t="s">
        <v>124</v>
      </c>
      <c r="B8" s="33" t="e">
        <f>自動計算シート!G62</f>
        <v>#DIV/0!</v>
      </c>
    </row>
    <row r="9" spans="1:7" x14ac:dyDescent="0.15">
      <c r="A9" s="4" t="s">
        <v>125</v>
      </c>
      <c r="B9" s="33" t="e">
        <f>自動計算シート!G74</f>
        <v>#DIV/0!</v>
      </c>
    </row>
  </sheetData>
  <mergeCells count="1">
    <mergeCell ref="B1:G1"/>
  </mergeCells>
  <phoneticPr fontId="1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3B421-A195-445A-B97A-B7F8AC1A9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59F9B50-3E0B-4D58-B0EC-0D20596C360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6EA19C-BF92-4D68-B756-9DCFA2DFCF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【入力欄】</vt:lpstr>
      <vt:lpstr>自動計算シート</vt:lpstr>
      <vt:lpstr>多面的機能チャート</vt:lpstr>
      <vt:lpstr>【入力欄】!Print_Area</vt:lpstr>
      <vt:lpstr>自動計算シート!Print_Area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BRAINS CO.;LTD.</dc:creator>
  <cp:lastModifiedBy>nishisaka</cp:lastModifiedBy>
  <cp:lastPrinted>2014-05-22T19:35:30Z</cp:lastPrinted>
  <dcterms:created xsi:type="dcterms:W3CDTF">2013-12-05T07:39:40Z</dcterms:created>
  <dcterms:modified xsi:type="dcterms:W3CDTF">2014-05-22T19:36:53Z</dcterms:modified>
</cp:coreProperties>
</file>